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kaltyn\"/>
    </mc:Choice>
  </mc:AlternateContent>
  <xr:revisionPtr revIDLastSave="0" documentId="13_ncr:1_{DC2FD8C9-D1AB-4B3D-8D6C-009348C22F03}" xr6:coauthVersionLast="43" xr6:coauthVersionMax="43" xr10:uidLastSave="{00000000-0000-0000-0000-000000000000}"/>
  <bookViews>
    <workbookView xWindow="-110" yWindow="-110" windowWidth="19420" windowHeight="10420" activeTab="3" xr2:uid="{00000000-000D-0000-FFFF-FFFF00000000}"/>
  </bookViews>
  <sheets>
    <sheet name="Sheet1" sheetId="1" r:id="rId1"/>
    <sheet name="Sheet2" sheetId="2" r:id="rId2"/>
    <sheet name="duration" sheetId="3" r:id="rId3"/>
    <sheet name="magnitud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4" l="1"/>
  <c r="E27" i="4"/>
  <c r="E26" i="4"/>
  <c r="E25" i="4"/>
  <c r="E24" i="4"/>
  <c r="E23" i="4"/>
  <c r="E22" i="4"/>
  <c r="D18" i="4"/>
  <c r="D17" i="4"/>
  <c r="D16" i="4"/>
  <c r="D15" i="4"/>
  <c r="D14" i="4"/>
  <c r="D13" i="4"/>
  <c r="D12" i="4"/>
  <c r="D11" i="4"/>
  <c r="D10" i="4"/>
  <c r="D9" i="4"/>
  <c r="D8" i="4"/>
  <c r="K7" i="4"/>
  <c r="D7" i="4"/>
  <c r="D6" i="4"/>
  <c r="D5" i="4"/>
  <c r="D4" i="4"/>
  <c r="K3" i="4"/>
  <c r="E7" i="4" s="1"/>
  <c r="D3" i="4"/>
  <c r="K2" i="4"/>
  <c r="D2" i="4"/>
  <c r="K1" i="4"/>
  <c r="G15" i="4" s="1"/>
  <c r="H15" i="4" s="1"/>
  <c r="E28" i="3"/>
  <c r="E27" i="3"/>
  <c r="E26" i="3"/>
  <c r="E25" i="3"/>
  <c r="E24" i="3"/>
  <c r="E23" i="3"/>
  <c r="E22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E6" i="2"/>
  <c r="E5" i="2"/>
  <c r="E7" i="2"/>
  <c r="E15" i="2"/>
  <c r="E4" i="2"/>
  <c r="E10" i="2"/>
  <c r="E16" i="2"/>
  <c r="E18" i="2"/>
  <c r="E14" i="2"/>
  <c r="E3" i="2"/>
  <c r="E8" i="2"/>
  <c r="E12" i="2"/>
  <c r="E2" i="2"/>
  <c r="E17" i="2"/>
  <c r="E13" i="2"/>
  <c r="E11" i="2"/>
  <c r="E9" i="2"/>
  <c r="D6" i="2"/>
  <c r="D5" i="2"/>
  <c r="D7" i="2"/>
  <c r="D15" i="2"/>
  <c r="D4" i="2"/>
  <c r="D10" i="2"/>
  <c r="D16" i="2"/>
  <c r="D18" i="2"/>
  <c r="D14" i="2"/>
  <c r="D3" i="2"/>
  <c r="D8" i="2"/>
  <c r="D12" i="2"/>
  <c r="D2" i="2"/>
  <c r="D17" i="2"/>
  <c r="D13" i="2"/>
  <c r="D11" i="2"/>
  <c r="D9" i="2"/>
  <c r="E10" i="4" l="1"/>
  <c r="E14" i="4"/>
  <c r="F18" i="4"/>
  <c r="F2" i="4"/>
  <c r="F4" i="4"/>
  <c r="F11" i="4"/>
  <c r="F8" i="4"/>
  <c r="F15" i="4"/>
  <c r="F6" i="4"/>
  <c r="E5" i="4"/>
  <c r="G6" i="4"/>
  <c r="H6" i="4" s="1"/>
  <c r="G8" i="4"/>
  <c r="H8" i="4" s="1"/>
  <c r="E9" i="4"/>
  <c r="E17" i="4"/>
  <c r="F3" i="4"/>
  <c r="F7" i="4"/>
  <c r="G12" i="4"/>
  <c r="H12" i="4" s="1"/>
  <c r="G16" i="4"/>
  <c r="H16" i="4" s="1"/>
  <c r="F17" i="4"/>
  <c r="E18" i="4"/>
  <c r="G3" i="4"/>
  <c r="H3" i="4" s="1"/>
  <c r="E4" i="4"/>
  <c r="K6" i="4"/>
  <c r="G7" i="4"/>
  <c r="H7" i="4" s="1"/>
  <c r="E8" i="4"/>
  <c r="K8" i="4"/>
  <c r="F23" i="4" s="1"/>
  <c r="G23" i="4" s="1"/>
  <c r="H23" i="4" s="1"/>
  <c r="G9" i="4"/>
  <c r="H9" i="4" s="1"/>
  <c r="F10" i="4"/>
  <c r="E11" i="4"/>
  <c r="G13" i="4"/>
  <c r="H13" i="4" s="1"/>
  <c r="F14" i="4"/>
  <c r="E15" i="4"/>
  <c r="G17" i="4"/>
  <c r="H17" i="4" s="1"/>
  <c r="F12" i="4"/>
  <c r="E13" i="4"/>
  <c r="F16" i="4"/>
  <c r="F5" i="4"/>
  <c r="F9" i="4"/>
  <c r="F13" i="4"/>
  <c r="E2" i="4"/>
  <c r="G5" i="4"/>
  <c r="H5" i="4" s="1"/>
  <c r="E6" i="4"/>
  <c r="G10" i="4"/>
  <c r="H10" i="4" s="1"/>
  <c r="E12" i="4"/>
  <c r="G14" i="4"/>
  <c r="H14" i="4" s="1"/>
  <c r="E16" i="4"/>
  <c r="G18" i="4"/>
  <c r="H18" i="4" s="1"/>
  <c r="G2" i="4"/>
  <c r="H2" i="4" s="1"/>
  <c r="E3" i="4"/>
  <c r="G4" i="4"/>
  <c r="H4" i="4" s="1"/>
  <c r="G11" i="4"/>
  <c r="H11" i="4" s="1"/>
  <c r="K3" i="3"/>
  <c r="F10" i="3" s="1"/>
  <c r="F2" i="3"/>
  <c r="K7" i="3"/>
  <c r="F11" i="3"/>
  <c r="F15" i="3"/>
  <c r="F8" i="3"/>
  <c r="E12" i="3"/>
  <c r="E16" i="3"/>
  <c r="F14" i="3"/>
  <c r="F18" i="3"/>
  <c r="F4" i="3"/>
  <c r="F6" i="3"/>
  <c r="E13" i="3"/>
  <c r="E17" i="3"/>
  <c r="F3" i="3"/>
  <c r="F5" i="3"/>
  <c r="F7" i="3"/>
  <c r="F9" i="3"/>
  <c r="E10" i="3"/>
  <c r="G12" i="3"/>
  <c r="H12" i="3" s="1"/>
  <c r="F13" i="3"/>
  <c r="E14" i="3"/>
  <c r="G16" i="3"/>
  <c r="H16" i="3" s="1"/>
  <c r="F17" i="3"/>
  <c r="E18" i="3"/>
  <c r="G6" i="3"/>
  <c r="H6" i="3" s="1"/>
  <c r="G8" i="3"/>
  <c r="H8" i="3" s="1"/>
  <c r="E9" i="3"/>
  <c r="G11" i="3"/>
  <c r="H11" i="3" s="1"/>
  <c r="G15" i="3"/>
  <c r="H15" i="3" s="1"/>
  <c r="F16" i="3"/>
  <c r="E2" i="3"/>
  <c r="K6" i="3"/>
  <c r="E8" i="3"/>
  <c r="K8" i="3"/>
  <c r="F22" i="3" s="1"/>
  <c r="G22" i="3" s="1"/>
  <c r="H22" i="3" s="1"/>
  <c r="G9" i="3"/>
  <c r="H9" i="3" s="1"/>
  <c r="E11" i="3"/>
  <c r="G13" i="3"/>
  <c r="H13" i="3" s="1"/>
  <c r="E15" i="3"/>
  <c r="G17" i="3"/>
  <c r="H17" i="3" s="1"/>
  <c r="G2" i="3"/>
  <c r="H2" i="3" s="1"/>
  <c r="E3" i="3"/>
  <c r="G4" i="3"/>
  <c r="H4" i="3" s="1"/>
  <c r="E5" i="3"/>
  <c r="E7" i="3"/>
  <c r="F12" i="3"/>
  <c r="G3" i="3"/>
  <c r="H3" i="3" s="1"/>
  <c r="E4" i="3"/>
  <c r="G5" i="3"/>
  <c r="H5" i="3" s="1"/>
  <c r="E6" i="3"/>
  <c r="G7" i="3"/>
  <c r="H7" i="3" s="1"/>
  <c r="G10" i="3"/>
  <c r="H10" i="3" s="1"/>
  <c r="G14" i="3"/>
  <c r="H14" i="3" s="1"/>
  <c r="G18" i="3"/>
  <c r="H18" i="3" s="1"/>
  <c r="F26" i="4" l="1"/>
  <c r="G26" i="4" s="1"/>
  <c r="H26" i="4" s="1"/>
  <c r="F28" i="4"/>
  <c r="G28" i="4" s="1"/>
  <c r="H28" i="4" s="1"/>
  <c r="K5" i="4"/>
  <c r="K4" i="4"/>
  <c r="F22" i="4"/>
  <c r="G22" i="4" s="1"/>
  <c r="H22" i="4" s="1"/>
  <c r="F24" i="4"/>
  <c r="G24" i="4" s="1"/>
  <c r="H24" i="4" s="1"/>
  <c r="F27" i="4"/>
  <c r="G27" i="4" s="1"/>
  <c r="H27" i="4" s="1"/>
  <c r="F25" i="4"/>
  <c r="G25" i="4" s="1"/>
  <c r="H25" i="4" s="1"/>
  <c r="K5" i="3"/>
  <c r="F23" i="3"/>
  <c r="G23" i="3" s="1"/>
  <c r="H23" i="3" s="1"/>
  <c r="F24" i="3"/>
  <c r="G24" i="3" s="1"/>
  <c r="H24" i="3" s="1"/>
  <c r="F25" i="3"/>
  <c r="G25" i="3" s="1"/>
  <c r="H25" i="3" s="1"/>
  <c r="F26" i="3"/>
  <c r="G26" i="3" s="1"/>
  <c r="H26" i="3" s="1"/>
  <c r="F28" i="3"/>
  <c r="G28" i="3" s="1"/>
  <c r="H28" i="3" s="1"/>
  <c r="K4" i="3"/>
  <c r="F27" i="3"/>
  <c r="G27" i="3" s="1"/>
  <c r="H27" i="3" s="1"/>
</calcChain>
</file>

<file path=xl/sharedStrings.xml><?xml version="1.0" encoding="utf-8"?>
<sst xmlns="http://schemas.openxmlformats.org/spreadsheetml/2006/main" count="267" uniqueCount="137">
  <si>
    <t>Akaltyn</t>
  </si>
  <si>
    <t>start_date</t>
  </si>
  <si>
    <t>end_date</t>
  </si>
  <si>
    <t>duration</t>
  </si>
  <si>
    <t>peak</t>
  </si>
  <si>
    <t>sum</t>
  </si>
  <si>
    <t>average</t>
  </si>
  <si>
    <t>median</t>
  </si>
  <si>
    <t>06/01/1957</t>
  </si>
  <si>
    <t>10/01/1957</t>
  </si>
  <si>
    <t>4</t>
  </si>
  <si>
    <t>-1.9</t>
  </si>
  <si>
    <t>-6.45</t>
  </si>
  <si>
    <t>-1.61</t>
  </si>
  <si>
    <t>-1.72</t>
  </si>
  <si>
    <t>09/01/1959</t>
  </si>
  <si>
    <t>12/01/1959</t>
  </si>
  <si>
    <t>3</t>
  </si>
  <si>
    <t>-1.8</t>
  </si>
  <si>
    <t>-3.46</t>
  </si>
  <si>
    <t>-1.15</t>
  </si>
  <si>
    <t>-1.18</t>
  </si>
  <si>
    <t>02/01/1961</t>
  </si>
  <si>
    <t>04/01/1961</t>
  </si>
  <si>
    <t>2</t>
  </si>
  <si>
    <t>-1.3</t>
  </si>
  <si>
    <t>-2.55</t>
  </si>
  <si>
    <t>-1.28</t>
  </si>
  <si>
    <t>03/01/1962</t>
  </si>
  <si>
    <t>09/01/1962</t>
  </si>
  <si>
    <t>6</t>
  </si>
  <si>
    <t>-1.2</t>
  </si>
  <si>
    <t>-3.48</t>
  </si>
  <si>
    <t>-0.58</t>
  </si>
  <si>
    <t>-0.53</t>
  </si>
  <si>
    <t>11/01/1964</t>
  </si>
  <si>
    <t>10/01/1965</t>
  </si>
  <si>
    <t>11</t>
  </si>
  <si>
    <t>-1.55</t>
  </si>
  <si>
    <t>-11.19</t>
  </si>
  <si>
    <t>-1.02</t>
  </si>
  <si>
    <t>-0.99</t>
  </si>
  <si>
    <t>10/01/1970</t>
  </si>
  <si>
    <t>12/01/1970</t>
  </si>
  <si>
    <t>-1.17</t>
  </si>
  <si>
    <t>-2.2</t>
  </si>
  <si>
    <t>-1.1</t>
  </si>
  <si>
    <t>06/01/1971</t>
  </si>
  <si>
    <t>01/01/1972</t>
  </si>
  <si>
    <t>7</t>
  </si>
  <si>
    <t>-2.1</t>
  </si>
  <si>
    <t>-8.38</t>
  </si>
  <si>
    <t>-1.14</t>
  </si>
  <si>
    <t>10/01/1973</t>
  </si>
  <si>
    <t>09/01/1974</t>
  </si>
  <si>
    <t>-2.45</t>
  </si>
  <si>
    <t>-13.39</t>
  </si>
  <si>
    <t>-1.22</t>
  </si>
  <si>
    <t>11/01/1974</t>
  </si>
  <si>
    <t>12/01/1975</t>
  </si>
  <si>
    <t>13</t>
  </si>
  <si>
    <t>-3.08</t>
  </si>
  <si>
    <t>-22.31</t>
  </si>
  <si>
    <t>-1.62</t>
  </si>
  <si>
    <t>04/01/1977</t>
  </si>
  <si>
    <t>10/01/1977</t>
  </si>
  <si>
    <t>-1.94</t>
  </si>
  <si>
    <t>-10.21</t>
  </si>
  <si>
    <t>-1.7</t>
  </si>
  <si>
    <t>-1.75</t>
  </si>
  <si>
    <t>01/01/1981</t>
  </si>
  <si>
    <t>06/01/1981</t>
  </si>
  <si>
    <t>5</t>
  </si>
  <si>
    <t>-1.21</t>
  </si>
  <si>
    <t>-2.01</t>
  </si>
  <si>
    <t>-0.4</t>
  </si>
  <si>
    <t>-0.21</t>
  </si>
  <si>
    <t>04/01/1982</t>
  </si>
  <si>
    <t>10/01/1982</t>
  </si>
  <si>
    <t>-1.32</t>
  </si>
  <si>
    <t>-5.41</t>
  </si>
  <si>
    <t>-0.9</t>
  </si>
  <si>
    <t>-0.89</t>
  </si>
  <si>
    <t>04/01/1983</t>
  </si>
  <si>
    <t>02/01/1984</t>
  </si>
  <si>
    <t>10</t>
  </si>
  <si>
    <t>-9.25</t>
  </si>
  <si>
    <t>-0.92</t>
  </si>
  <si>
    <t>-0.93</t>
  </si>
  <si>
    <t>09/01/1984</t>
  </si>
  <si>
    <t>11/01/1984</t>
  </si>
  <si>
    <t>-1.49</t>
  </si>
  <si>
    <t>-1.97</t>
  </si>
  <si>
    <t>11/01/1985</t>
  </si>
  <si>
    <t>10/01/1986</t>
  </si>
  <si>
    <t>-1.79</t>
  </si>
  <si>
    <t>-14.02</t>
  </si>
  <si>
    <t>-1.27</t>
  </si>
  <si>
    <t>11/01/1988</t>
  </si>
  <si>
    <t>12/01/1989</t>
  </si>
  <si>
    <t>-9.8</t>
  </si>
  <si>
    <t>-0.75</t>
  </si>
  <si>
    <t>-0.77</t>
  </si>
  <si>
    <t>07/01/1995</t>
  </si>
  <si>
    <t>07/01/1996</t>
  </si>
  <si>
    <t>12</t>
  </si>
  <si>
    <t>-1.41</t>
  </si>
  <si>
    <t>-9.17</t>
  </si>
  <si>
    <t>-0.76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</si>
  <si>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</si>
  <si>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</si>
  <si>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</si>
  <si>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</si>
  <si>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</si>
  <si>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</si>
  <si>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</si>
  <si>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</si>
  <si>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</si>
  <si>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</si>
  <si>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</si>
  <si>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</si>
  <si>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</si>
  <si>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</si>
  <si>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</si>
  <si>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</si>
  <si>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</si>
  <si>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</si>
  <si>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</si>
  <si>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</si>
  <si>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</si>
  <si>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K (-0.3)</t>
  </si>
  <si>
    <t>Slope</t>
  </si>
  <si>
    <t>K calculated</t>
  </si>
  <si>
    <t>Log Q</t>
  </si>
  <si>
    <t>Q</t>
  </si>
  <si>
    <t>K (-0.5)</t>
  </si>
  <si>
    <t>K (-0.6)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</si>
</sst>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E2" sqref="E2:E19"/>
    </sheetView>
  </sheetViews>
  <sheetFormatPr defaultRowHeight="14.5" x14ac:dyDescent="0.35"/>
  <sheetData>
    <row r="1" spans="1:7" x14ac:dyDescent="0.35">
      <c r="A1" t="s">
        <v>0</v>
      </c>
    </row>
    <row r="2" spans="1:7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</row>
    <row r="4" spans="1:7" x14ac:dyDescent="0.3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</row>
    <row r="5" spans="1:7" x14ac:dyDescent="0.3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27</v>
      </c>
    </row>
    <row r="6" spans="1:7" x14ac:dyDescent="0.35">
      <c r="A6" t="s">
        <v>28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</row>
    <row r="7" spans="1:7" x14ac:dyDescent="0.35">
      <c r="A7" t="s">
        <v>35</v>
      </c>
      <c r="B7" t="s">
        <v>36</v>
      </c>
      <c r="C7" t="s">
        <v>37</v>
      </c>
      <c r="D7" t="s">
        <v>38</v>
      </c>
      <c r="E7" t="s">
        <v>39</v>
      </c>
      <c r="F7" t="s">
        <v>40</v>
      </c>
      <c r="G7" t="s">
        <v>41</v>
      </c>
    </row>
    <row r="8" spans="1:7" x14ac:dyDescent="0.35">
      <c r="A8" t="s">
        <v>42</v>
      </c>
      <c r="B8" t="s">
        <v>43</v>
      </c>
      <c r="C8" t="s">
        <v>24</v>
      </c>
      <c r="D8" t="s">
        <v>44</v>
      </c>
      <c r="E8" t="s">
        <v>45</v>
      </c>
      <c r="F8" t="s">
        <v>46</v>
      </c>
      <c r="G8" t="s">
        <v>46</v>
      </c>
    </row>
    <row r="9" spans="1:7" x14ac:dyDescent="0.35">
      <c r="A9" t="s">
        <v>47</v>
      </c>
      <c r="B9" t="s">
        <v>48</v>
      </c>
      <c r="C9" t="s">
        <v>49</v>
      </c>
      <c r="D9" t="s">
        <v>50</v>
      </c>
      <c r="E9" t="s">
        <v>51</v>
      </c>
      <c r="F9" t="s">
        <v>31</v>
      </c>
      <c r="G9" t="s">
        <v>52</v>
      </c>
    </row>
    <row r="10" spans="1:7" x14ac:dyDescent="0.35">
      <c r="A10" t="s">
        <v>53</v>
      </c>
      <c r="B10" t="s">
        <v>54</v>
      </c>
      <c r="C10" t="s">
        <v>37</v>
      </c>
      <c r="D10" t="s">
        <v>55</v>
      </c>
      <c r="E10" t="s">
        <v>56</v>
      </c>
      <c r="F10" t="s">
        <v>57</v>
      </c>
      <c r="G10" t="s">
        <v>44</v>
      </c>
    </row>
    <row r="11" spans="1:7" x14ac:dyDescent="0.35">
      <c r="A11" t="s">
        <v>58</v>
      </c>
      <c r="B11" t="s">
        <v>59</v>
      </c>
      <c r="C11" t="s">
        <v>60</v>
      </c>
      <c r="D11" t="s">
        <v>61</v>
      </c>
      <c r="E11" t="s">
        <v>62</v>
      </c>
      <c r="F11" t="s">
        <v>14</v>
      </c>
      <c r="G11" t="s">
        <v>63</v>
      </c>
    </row>
    <row r="12" spans="1:7" x14ac:dyDescent="0.35">
      <c r="A12" t="s">
        <v>64</v>
      </c>
      <c r="B12" t="s">
        <v>65</v>
      </c>
      <c r="C12" t="s">
        <v>30</v>
      </c>
      <c r="D12" t="s">
        <v>66</v>
      </c>
      <c r="E12" t="s">
        <v>67</v>
      </c>
      <c r="F12" t="s">
        <v>68</v>
      </c>
      <c r="G12" t="s">
        <v>69</v>
      </c>
    </row>
    <row r="13" spans="1:7" x14ac:dyDescent="0.35">
      <c r="A13" t="s">
        <v>70</v>
      </c>
      <c r="B13" t="s">
        <v>71</v>
      </c>
      <c r="C13" t="s">
        <v>72</v>
      </c>
      <c r="D13" t="s">
        <v>73</v>
      </c>
      <c r="E13" t="s">
        <v>74</v>
      </c>
      <c r="F13" t="s">
        <v>75</v>
      </c>
      <c r="G13" t="s">
        <v>76</v>
      </c>
    </row>
    <row r="14" spans="1:7" x14ac:dyDescent="0.35">
      <c r="A14" t="s">
        <v>77</v>
      </c>
      <c r="B14" t="s">
        <v>78</v>
      </c>
      <c r="C14" t="s">
        <v>30</v>
      </c>
      <c r="D14" t="s">
        <v>79</v>
      </c>
      <c r="E14" t="s">
        <v>80</v>
      </c>
      <c r="F14" t="s">
        <v>81</v>
      </c>
      <c r="G14" t="s">
        <v>82</v>
      </c>
    </row>
    <row r="15" spans="1:7" x14ac:dyDescent="0.35">
      <c r="A15" t="s">
        <v>83</v>
      </c>
      <c r="B15" t="s">
        <v>84</v>
      </c>
      <c r="C15" t="s">
        <v>85</v>
      </c>
      <c r="D15" t="s">
        <v>68</v>
      </c>
      <c r="E15" t="s">
        <v>86</v>
      </c>
      <c r="F15" t="s">
        <v>87</v>
      </c>
      <c r="G15" t="s">
        <v>88</v>
      </c>
    </row>
    <row r="16" spans="1:7" x14ac:dyDescent="0.35">
      <c r="A16" t="s">
        <v>89</v>
      </c>
      <c r="B16" t="s">
        <v>90</v>
      </c>
      <c r="C16" t="s">
        <v>24</v>
      </c>
      <c r="D16" t="s">
        <v>91</v>
      </c>
      <c r="E16" t="s">
        <v>92</v>
      </c>
      <c r="F16" t="s">
        <v>41</v>
      </c>
      <c r="G16" t="s">
        <v>41</v>
      </c>
    </row>
    <row r="17" spans="1:7" x14ac:dyDescent="0.35">
      <c r="A17" t="s">
        <v>93</v>
      </c>
      <c r="B17" t="s">
        <v>94</v>
      </c>
      <c r="C17" t="s">
        <v>37</v>
      </c>
      <c r="D17" t="s">
        <v>95</v>
      </c>
      <c r="E17" t="s">
        <v>96</v>
      </c>
      <c r="F17" t="s">
        <v>97</v>
      </c>
      <c r="G17" t="s">
        <v>25</v>
      </c>
    </row>
    <row r="18" spans="1:7" x14ac:dyDescent="0.35">
      <c r="A18" t="s">
        <v>98</v>
      </c>
      <c r="B18" t="s">
        <v>99</v>
      </c>
      <c r="C18" t="s">
        <v>60</v>
      </c>
      <c r="D18" t="s">
        <v>57</v>
      </c>
      <c r="E18" t="s">
        <v>100</v>
      </c>
      <c r="F18" t="s">
        <v>101</v>
      </c>
      <c r="G18" t="s">
        <v>102</v>
      </c>
    </row>
    <row r="19" spans="1:7" x14ac:dyDescent="0.35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t="s">
        <v>108</v>
      </c>
      <c r="G19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94F12-ECE1-43AD-ABE9-C619DE5347DE}">
  <dimension ref="A1:E18"/>
  <sheetViews>
    <sheetView workbookViewId="0">
      <selection activeCell="E2" sqref="E2:E18"/>
    </sheetView>
  </sheetViews>
  <sheetFormatPr defaultRowHeight="14.5" x14ac:dyDescent="0.35"/>
  <cols>
    <col min="1" max="1" width="10.453125" bestFit="1" customWidth="1"/>
  </cols>
  <sheetData>
    <row r="1" spans="1:5" x14ac:dyDescent="0.35">
      <c r="A1" t="s">
        <v>1</v>
      </c>
      <c r="B1" t="s">
        <v>3</v>
      </c>
      <c r="C1" t="s">
        <v>5</v>
      </c>
      <c r="D1" t="s">
        <v>3</v>
      </c>
      <c r="E1" t="s">
        <v>109</v>
      </c>
    </row>
    <row r="2" spans="1:5" x14ac:dyDescent="0.35">
      <c r="A2" t="s">
        <v>89</v>
      </c>
      <c r="B2" t="s">
        <v>24</v>
      </c>
      <c r="C2" t="s">
        <v>92</v>
      </c>
      <c r="D2">
        <f>B2*1</f>
        <v>2</v>
      </c>
      <c r="E2">
        <f>C2*-1</f>
        <v>1.97</v>
      </c>
    </row>
    <row r="3" spans="1:5" x14ac:dyDescent="0.35">
      <c r="A3" t="s">
        <v>70</v>
      </c>
      <c r="B3" t="s">
        <v>72</v>
      </c>
      <c r="C3" t="s">
        <v>74</v>
      </c>
      <c r="D3">
        <f>B3*1</f>
        <v>5</v>
      </c>
      <c r="E3">
        <f>C3*-1</f>
        <v>2.0099999999999998</v>
      </c>
    </row>
    <row r="4" spans="1:5" x14ac:dyDescent="0.35">
      <c r="A4" t="s">
        <v>42</v>
      </c>
      <c r="B4" t="s">
        <v>24</v>
      </c>
      <c r="C4" t="s">
        <v>45</v>
      </c>
      <c r="D4">
        <f>B4*1</f>
        <v>2</v>
      </c>
      <c r="E4">
        <f>C4*-1</f>
        <v>2.2000000000000002</v>
      </c>
    </row>
    <row r="5" spans="1:5" x14ac:dyDescent="0.35">
      <c r="A5" t="s">
        <v>22</v>
      </c>
      <c r="B5" t="s">
        <v>24</v>
      </c>
      <c r="C5" t="s">
        <v>26</v>
      </c>
      <c r="D5">
        <f>B5*1</f>
        <v>2</v>
      </c>
      <c r="E5">
        <f>C5*-1</f>
        <v>2.5499999999999998</v>
      </c>
    </row>
    <row r="6" spans="1:5" x14ac:dyDescent="0.35">
      <c r="A6" t="s">
        <v>15</v>
      </c>
      <c r="B6" t="s">
        <v>17</v>
      </c>
      <c r="C6" t="s">
        <v>19</v>
      </c>
      <c r="D6">
        <f>B6*1</f>
        <v>3</v>
      </c>
      <c r="E6">
        <f>C6*-1</f>
        <v>3.46</v>
      </c>
    </row>
    <row r="7" spans="1:5" x14ac:dyDescent="0.35">
      <c r="A7" t="s">
        <v>28</v>
      </c>
      <c r="B7" t="s">
        <v>30</v>
      </c>
      <c r="C7" t="s">
        <v>32</v>
      </c>
      <c r="D7">
        <f>B7*1</f>
        <v>6</v>
      </c>
      <c r="E7">
        <f>C7*-1</f>
        <v>3.48</v>
      </c>
    </row>
    <row r="8" spans="1:5" x14ac:dyDescent="0.35">
      <c r="A8" t="s">
        <v>77</v>
      </c>
      <c r="B8" t="s">
        <v>30</v>
      </c>
      <c r="C8" t="s">
        <v>80</v>
      </c>
      <c r="D8">
        <f>B8*1</f>
        <v>6</v>
      </c>
      <c r="E8">
        <f>C8*-1</f>
        <v>5.41</v>
      </c>
    </row>
    <row r="9" spans="1:5" x14ac:dyDescent="0.35">
      <c r="A9" t="s">
        <v>8</v>
      </c>
      <c r="B9" t="s">
        <v>10</v>
      </c>
      <c r="C9" t="s">
        <v>12</v>
      </c>
      <c r="D9">
        <f>B9*1</f>
        <v>4</v>
      </c>
      <c r="E9">
        <f>C9*-1</f>
        <v>6.45</v>
      </c>
    </row>
    <row r="10" spans="1:5" x14ac:dyDescent="0.35">
      <c r="A10" t="s">
        <v>47</v>
      </c>
      <c r="B10" t="s">
        <v>49</v>
      </c>
      <c r="C10" t="s">
        <v>51</v>
      </c>
      <c r="D10">
        <f>B10*1</f>
        <v>7</v>
      </c>
      <c r="E10">
        <f>C10*-1</f>
        <v>8.3800000000000008</v>
      </c>
    </row>
    <row r="11" spans="1:5" x14ac:dyDescent="0.35">
      <c r="A11" t="s">
        <v>103</v>
      </c>
      <c r="B11" t="s">
        <v>105</v>
      </c>
      <c r="C11" t="s">
        <v>107</v>
      </c>
      <c r="D11">
        <f>B11*1</f>
        <v>12</v>
      </c>
      <c r="E11">
        <f>C11*-1</f>
        <v>9.17</v>
      </c>
    </row>
    <row r="12" spans="1:5" x14ac:dyDescent="0.35">
      <c r="A12" t="s">
        <v>83</v>
      </c>
      <c r="B12" t="s">
        <v>85</v>
      </c>
      <c r="C12" t="s">
        <v>86</v>
      </c>
      <c r="D12">
        <f>B12*1</f>
        <v>10</v>
      </c>
      <c r="E12">
        <f>C12*-1</f>
        <v>9.25</v>
      </c>
    </row>
    <row r="13" spans="1:5" x14ac:dyDescent="0.35">
      <c r="A13" t="s">
        <v>98</v>
      </c>
      <c r="B13" t="s">
        <v>60</v>
      </c>
      <c r="C13" t="s">
        <v>100</v>
      </c>
      <c r="D13">
        <f>B13*1</f>
        <v>13</v>
      </c>
      <c r="E13">
        <f>C13*-1</f>
        <v>9.8000000000000007</v>
      </c>
    </row>
    <row r="14" spans="1:5" x14ac:dyDescent="0.35">
      <c r="A14" t="s">
        <v>64</v>
      </c>
      <c r="B14" t="s">
        <v>30</v>
      </c>
      <c r="C14" t="s">
        <v>67</v>
      </c>
      <c r="D14">
        <f>B14*1</f>
        <v>6</v>
      </c>
      <c r="E14">
        <f>C14*-1</f>
        <v>10.210000000000001</v>
      </c>
    </row>
    <row r="15" spans="1:5" x14ac:dyDescent="0.35">
      <c r="A15" t="s">
        <v>35</v>
      </c>
      <c r="B15" t="s">
        <v>37</v>
      </c>
      <c r="C15" t="s">
        <v>39</v>
      </c>
      <c r="D15">
        <f>B15*1</f>
        <v>11</v>
      </c>
      <c r="E15">
        <f>C15*-1</f>
        <v>11.19</v>
      </c>
    </row>
    <row r="16" spans="1:5" x14ac:dyDescent="0.35">
      <c r="A16" t="s">
        <v>53</v>
      </c>
      <c r="B16" t="s">
        <v>37</v>
      </c>
      <c r="C16" t="s">
        <v>56</v>
      </c>
      <c r="D16">
        <f>B16*1</f>
        <v>11</v>
      </c>
      <c r="E16">
        <f>C16*-1</f>
        <v>13.39</v>
      </c>
    </row>
    <row r="17" spans="1:5" x14ac:dyDescent="0.35">
      <c r="A17" t="s">
        <v>93</v>
      </c>
      <c r="B17" t="s">
        <v>37</v>
      </c>
      <c r="C17" t="s">
        <v>96</v>
      </c>
      <c r="D17">
        <f>B17*1</f>
        <v>11</v>
      </c>
      <c r="E17">
        <f>C17*-1</f>
        <v>14.02</v>
      </c>
    </row>
    <row r="18" spans="1:5" x14ac:dyDescent="0.35">
      <c r="A18" t="s">
        <v>58</v>
      </c>
      <c r="B18" t="s">
        <v>60</v>
      </c>
      <c r="C18" t="s">
        <v>62</v>
      </c>
      <c r="D18">
        <f>B18*1</f>
        <v>13</v>
      </c>
      <c r="E18">
        <f>C18*-1</f>
        <v>22.31</v>
      </c>
    </row>
  </sheetData>
  <sortState xmlns:xlrd2="http://schemas.microsoft.com/office/spreadsheetml/2017/richdata2" ref="A2:E19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D9520-760C-40E8-9117-40CBF79BA111}">
  <dimension ref="A1:K28"/>
  <sheetViews>
    <sheetView topLeftCell="A10" workbookViewId="0">
      <selection activeCell="F21" sqref="F21"/>
    </sheetView>
  </sheetViews>
  <sheetFormatPr defaultRowHeight="14.5" x14ac:dyDescent="0.35"/>
  <cols>
    <col min="2" max="2" width="10.453125" bestFit="1" customWidth="1"/>
    <col min="4" max="4" width="11.816406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110</v>
      </c>
      <c r="B1" t="s">
        <v>111</v>
      </c>
      <c r="C1" t="s">
        <v>112</v>
      </c>
      <c r="D1" t="s">
        <v>113</v>
      </c>
      <c r="E1" t="s">
        <v>114</v>
      </c>
      <c r="F1" t="s">
        <v>115</v>
      </c>
      <c r="G1" t="s">
        <v>116</v>
      </c>
      <c r="H1" t="s">
        <v>117</v>
      </c>
      <c r="J1" t="s">
        <v>118</v>
      </c>
      <c r="K1">
        <f>COUNT(C2:C18)</f>
        <v>17</v>
      </c>
    </row>
    <row r="2" spans="1:11" x14ac:dyDescent="0.35">
      <c r="A2">
        <v>1</v>
      </c>
      <c r="B2" t="s">
        <v>22</v>
      </c>
      <c r="C2">
        <v>2</v>
      </c>
      <c r="D2">
        <f t="shared" ref="D2:D18" si="0">LOG(C2)</f>
        <v>0.3010299956639812</v>
      </c>
      <c r="E2">
        <f t="shared" ref="E2:E18" si="1">(D2-$K$3)^2</f>
        <v>0.23122119772975844</v>
      </c>
      <c r="F2">
        <f t="shared" ref="F2:F18" si="2">(D2-$K$3)^3</f>
        <v>-0.11118378890108793</v>
      </c>
      <c r="G2">
        <f t="shared" ref="G2:G18" si="3">($K$1+1)/A2</f>
        <v>18</v>
      </c>
      <c r="H2">
        <f t="shared" ref="H2:H18" si="4">1/G2</f>
        <v>5.5555555555555552E-2</v>
      </c>
      <c r="J2" t="s">
        <v>119</v>
      </c>
      <c r="K2">
        <f>AVERAGE(C2:C18)</f>
        <v>7.2941176470588234</v>
      </c>
    </row>
    <row r="3" spans="1:11" x14ac:dyDescent="0.35">
      <c r="A3">
        <v>2</v>
      </c>
      <c r="B3" t="s">
        <v>42</v>
      </c>
      <c r="C3">
        <v>2</v>
      </c>
      <c r="D3">
        <f t="shared" si="0"/>
        <v>0.3010299956639812</v>
      </c>
      <c r="E3">
        <f t="shared" si="1"/>
        <v>0.23122119772975844</v>
      </c>
      <c r="F3">
        <f t="shared" si="2"/>
        <v>-0.11118378890108793</v>
      </c>
      <c r="G3">
        <f t="shared" si="3"/>
        <v>9</v>
      </c>
      <c r="H3">
        <f t="shared" si="4"/>
        <v>0.1111111111111111</v>
      </c>
      <c r="J3" t="s">
        <v>120</v>
      </c>
      <c r="K3">
        <f>AVERAGE(D2:D18)</f>
        <v>0.78188464909863231</v>
      </c>
    </row>
    <row r="4" spans="1:11" x14ac:dyDescent="0.35">
      <c r="A4">
        <v>3</v>
      </c>
      <c r="B4" t="s">
        <v>89</v>
      </c>
      <c r="C4">
        <v>2</v>
      </c>
      <c r="D4">
        <f t="shared" si="0"/>
        <v>0.3010299956639812</v>
      </c>
      <c r="E4">
        <f t="shared" si="1"/>
        <v>0.23122119772975844</v>
      </c>
      <c r="F4">
        <f t="shared" si="2"/>
        <v>-0.11118378890108793</v>
      </c>
      <c r="G4">
        <f t="shared" si="3"/>
        <v>6</v>
      </c>
      <c r="H4">
        <f t="shared" si="4"/>
        <v>0.16666666666666666</v>
      </c>
      <c r="J4" t="s">
        <v>121</v>
      </c>
      <c r="K4">
        <f>SUM(E2:E18)</f>
        <v>1.3883126131374905</v>
      </c>
    </row>
    <row r="5" spans="1:11" x14ac:dyDescent="0.35">
      <c r="A5">
        <v>4</v>
      </c>
      <c r="B5" t="s">
        <v>15</v>
      </c>
      <c r="C5">
        <v>3</v>
      </c>
      <c r="D5">
        <f t="shared" si="0"/>
        <v>0.47712125471966244</v>
      </c>
      <c r="E5">
        <f t="shared" si="1"/>
        <v>9.2880726553391524E-2</v>
      </c>
      <c r="F5">
        <f t="shared" si="2"/>
        <v>-2.8306645496796519E-2</v>
      </c>
      <c r="G5">
        <f t="shared" si="3"/>
        <v>4.5</v>
      </c>
      <c r="H5">
        <f t="shared" si="4"/>
        <v>0.22222222222222221</v>
      </c>
      <c r="J5" t="s">
        <v>122</v>
      </c>
      <c r="K5">
        <f>SUM(F2:F18)</f>
        <v>-0.20568042347082732</v>
      </c>
    </row>
    <row r="6" spans="1:11" x14ac:dyDescent="0.35">
      <c r="A6">
        <v>5</v>
      </c>
      <c r="B6" t="s">
        <v>8</v>
      </c>
      <c r="C6">
        <v>4</v>
      </c>
      <c r="D6">
        <f t="shared" si="0"/>
        <v>0.6020599913279624</v>
      </c>
      <c r="E6">
        <f t="shared" si="1"/>
        <v>3.2336907542338554E-2</v>
      </c>
      <c r="F6">
        <f t="shared" si="2"/>
        <v>-5.8149733321628252E-3</v>
      </c>
      <c r="G6">
        <f t="shared" si="3"/>
        <v>3.6</v>
      </c>
      <c r="H6">
        <f t="shared" si="4"/>
        <v>0.27777777777777779</v>
      </c>
      <c r="J6" t="s">
        <v>123</v>
      </c>
      <c r="K6">
        <f>VAR(D2:D18)</f>
        <v>8.6769538321093131E-2</v>
      </c>
    </row>
    <row r="7" spans="1:11" x14ac:dyDescent="0.35">
      <c r="A7">
        <v>6</v>
      </c>
      <c r="B7" t="s">
        <v>70</v>
      </c>
      <c r="C7">
        <v>5</v>
      </c>
      <c r="D7">
        <f t="shared" si="0"/>
        <v>0.69897000433601886</v>
      </c>
      <c r="E7">
        <f t="shared" si="1"/>
        <v>6.874838316110383E-3</v>
      </c>
      <c r="F7">
        <f t="shared" si="2"/>
        <v>-5.7002477678069611E-4</v>
      </c>
      <c r="G7">
        <f t="shared" si="3"/>
        <v>3</v>
      </c>
      <c r="H7">
        <f t="shared" si="4"/>
        <v>0.33333333333333331</v>
      </c>
      <c r="J7" t="s">
        <v>124</v>
      </c>
      <c r="K7">
        <f>STDEV(D2:D18)</f>
        <v>0.29456669587903711</v>
      </c>
    </row>
    <row r="8" spans="1:11" x14ac:dyDescent="0.35">
      <c r="A8">
        <v>7</v>
      </c>
      <c r="B8" t="s">
        <v>28</v>
      </c>
      <c r="C8">
        <v>6</v>
      </c>
      <c r="D8">
        <f t="shared" si="0"/>
        <v>0.77815125038364363</v>
      </c>
      <c r="E8">
        <f t="shared" si="1"/>
        <v>1.3938265965079114E-5</v>
      </c>
      <c r="F8">
        <f t="shared" si="2"/>
        <v>-5.2037104243196796E-8</v>
      </c>
      <c r="G8">
        <f t="shared" si="3"/>
        <v>2.5714285714285716</v>
      </c>
      <c r="H8">
        <f t="shared" si="4"/>
        <v>0.38888888888888884</v>
      </c>
      <c r="J8" t="s">
        <v>125</v>
      </c>
      <c r="K8">
        <f>SKEW(D2:D18)</f>
        <v>-0.57000636784183245</v>
      </c>
    </row>
    <row r="9" spans="1:11" x14ac:dyDescent="0.35">
      <c r="A9">
        <v>8</v>
      </c>
      <c r="B9" t="s">
        <v>64</v>
      </c>
      <c r="C9">
        <v>6</v>
      </c>
      <c r="D9">
        <f t="shared" si="0"/>
        <v>0.77815125038364363</v>
      </c>
      <c r="E9">
        <f t="shared" si="1"/>
        <v>1.3938265965079114E-5</v>
      </c>
      <c r="F9">
        <f t="shared" si="2"/>
        <v>-5.2037104243196796E-8</v>
      </c>
      <c r="G9">
        <f t="shared" si="3"/>
        <v>2.25</v>
      </c>
      <c r="H9">
        <f t="shared" si="4"/>
        <v>0.44444444444444442</v>
      </c>
      <c r="J9" t="s">
        <v>126</v>
      </c>
      <c r="K9">
        <v>-0.5</v>
      </c>
    </row>
    <row r="10" spans="1:11" x14ac:dyDescent="0.35">
      <c r="A10">
        <v>9</v>
      </c>
      <c r="B10" t="s">
        <v>77</v>
      </c>
      <c r="C10">
        <v>6</v>
      </c>
      <c r="D10">
        <f t="shared" si="0"/>
        <v>0.77815125038364363</v>
      </c>
      <c r="E10">
        <f t="shared" si="1"/>
        <v>1.3938265965079114E-5</v>
      </c>
      <c r="F10">
        <f t="shared" si="2"/>
        <v>-5.2037104243196796E-8</v>
      </c>
      <c r="G10">
        <f t="shared" si="3"/>
        <v>2</v>
      </c>
      <c r="H10">
        <f t="shared" si="4"/>
        <v>0.5</v>
      </c>
      <c r="J10" t="s">
        <v>127</v>
      </c>
      <c r="K10">
        <v>-0.6</v>
      </c>
    </row>
    <row r="11" spans="1:11" x14ac:dyDescent="0.35">
      <c r="A11">
        <v>10</v>
      </c>
      <c r="B11" t="s">
        <v>47</v>
      </c>
      <c r="C11">
        <v>7</v>
      </c>
      <c r="D11">
        <f t="shared" si="0"/>
        <v>0.84509804001425681</v>
      </c>
      <c r="E11">
        <f t="shared" si="1"/>
        <v>3.9959327910515582E-3</v>
      </c>
      <c r="F11">
        <f t="shared" si="2"/>
        <v>2.5259646159330465E-4</v>
      </c>
      <c r="G11">
        <f t="shared" si="3"/>
        <v>1.8</v>
      </c>
      <c r="H11">
        <f t="shared" si="4"/>
        <v>0.55555555555555558</v>
      </c>
    </row>
    <row r="12" spans="1:11" x14ac:dyDescent="0.35">
      <c r="A12">
        <v>11</v>
      </c>
      <c r="B12" t="s">
        <v>83</v>
      </c>
      <c r="C12">
        <v>10</v>
      </c>
      <c r="D12">
        <f t="shared" si="0"/>
        <v>1</v>
      </c>
      <c r="E12">
        <f t="shared" si="1"/>
        <v>4.7574306298826759E-2</v>
      </c>
      <c r="F12">
        <f t="shared" si="2"/>
        <v>1.0376686512257746E-2</v>
      </c>
      <c r="G12">
        <f t="shared" si="3"/>
        <v>1.6363636363636365</v>
      </c>
      <c r="H12">
        <f t="shared" si="4"/>
        <v>0.61111111111111105</v>
      </c>
    </row>
    <row r="13" spans="1:11" x14ac:dyDescent="0.35">
      <c r="A13">
        <v>12</v>
      </c>
      <c r="B13" t="s">
        <v>35</v>
      </c>
      <c r="C13">
        <v>11</v>
      </c>
      <c r="D13">
        <f t="shared" si="0"/>
        <v>1.0413926851582251</v>
      </c>
      <c r="E13">
        <f t="shared" si="1"/>
        <v>6.7344420779506933E-2</v>
      </c>
      <c r="F13">
        <f t="shared" si="2"/>
        <v>1.7476418376060676E-2</v>
      </c>
      <c r="G13">
        <f t="shared" si="3"/>
        <v>1.5</v>
      </c>
      <c r="H13">
        <f t="shared" si="4"/>
        <v>0.66666666666666663</v>
      </c>
    </row>
    <row r="14" spans="1:11" x14ac:dyDescent="0.35">
      <c r="A14">
        <v>13</v>
      </c>
      <c r="B14" t="s">
        <v>53</v>
      </c>
      <c r="C14">
        <v>11</v>
      </c>
      <c r="D14">
        <f t="shared" si="0"/>
        <v>1.0413926851582251</v>
      </c>
      <c r="E14">
        <f t="shared" si="1"/>
        <v>6.7344420779506933E-2</v>
      </c>
      <c r="F14">
        <f t="shared" si="2"/>
        <v>1.7476418376060676E-2</v>
      </c>
      <c r="G14">
        <f t="shared" si="3"/>
        <v>1.3846153846153846</v>
      </c>
      <c r="H14">
        <f t="shared" si="4"/>
        <v>0.72222222222222221</v>
      </c>
    </row>
    <row r="15" spans="1:11" x14ac:dyDescent="0.35">
      <c r="A15">
        <v>14</v>
      </c>
      <c r="B15" t="s">
        <v>93</v>
      </c>
      <c r="C15">
        <v>11</v>
      </c>
      <c r="D15">
        <f t="shared" si="0"/>
        <v>1.0413926851582251</v>
      </c>
      <c r="E15">
        <f t="shared" si="1"/>
        <v>6.7344420779506933E-2</v>
      </c>
      <c r="F15">
        <f t="shared" si="2"/>
        <v>1.7476418376060676E-2</v>
      </c>
      <c r="G15">
        <f t="shared" si="3"/>
        <v>1.2857142857142858</v>
      </c>
      <c r="H15">
        <f t="shared" si="4"/>
        <v>0.77777777777777768</v>
      </c>
    </row>
    <row r="16" spans="1:11" x14ac:dyDescent="0.35">
      <c r="A16">
        <v>15</v>
      </c>
      <c r="B16" t="s">
        <v>103</v>
      </c>
      <c r="C16">
        <v>12</v>
      </c>
      <c r="D16">
        <f t="shared" si="0"/>
        <v>1.0791812460476249</v>
      </c>
      <c r="E16">
        <f t="shared" si="1"/>
        <v>8.8385266557451742E-2</v>
      </c>
      <c r="F16">
        <f t="shared" si="2"/>
        <v>2.6276638967960002E-2</v>
      </c>
      <c r="G16">
        <f t="shared" si="3"/>
        <v>1.2</v>
      </c>
      <c r="H16">
        <f t="shared" si="4"/>
        <v>0.83333333333333337</v>
      </c>
    </row>
    <row r="17" spans="1:8" x14ac:dyDescent="0.35">
      <c r="A17">
        <v>16</v>
      </c>
      <c r="B17" t="s">
        <v>58</v>
      </c>
      <c r="C17">
        <v>13</v>
      </c>
      <c r="D17">
        <f t="shared" si="0"/>
        <v>1.1139433523068367</v>
      </c>
      <c r="E17">
        <f t="shared" si="1"/>
        <v>0.11026298237631438</v>
      </c>
      <c r="F17">
        <f t="shared" si="2"/>
        <v>3.6613782939748048E-2</v>
      </c>
      <c r="G17">
        <f t="shared" si="3"/>
        <v>1.125</v>
      </c>
      <c r="H17">
        <f t="shared" si="4"/>
        <v>0.88888888888888884</v>
      </c>
    </row>
    <row r="18" spans="1:8" x14ac:dyDescent="0.35">
      <c r="A18">
        <v>17</v>
      </c>
      <c r="B18" t="s">
        <v>98</v>
      </c>
      <c r="C18">
        <v>13</v>
      </c>
      <c r="D18">
        <f t="shared" si="0"/>
        <v>1.1139433523068367</v>
      </c>
      <c r="E18">
        <f t="shared" si="1"/>
        <v>0.11026298237631438</v>
      </c>
      <c r="F18">
        <f t="shared" si="2"/>
        <v>3.6613782939748048E-2</v>
      </c>
      <c r="G18">
        <f t="shared" si="3"/>
        <v>1.0588235294117647</v>
      </c>
      <c r="H18">
        <f t="shared" si="4"/>
        <v>0.94444444444444442</v>
      </c>
    </row>
    <row r="21" spans="1:8" x14ac:dyDescent="0.35">
      <c r="B21" t="s">
        <v>128</v>
      </c>
      <c r="C21" t="s">
        <v>135</v>
      </c>
      <c r="D21" t="s">
        <v>136</v>
      </c>
      <c r="E21" t="s">
        <v>131</v>
      </c>
      <c r="F21" t="s">
        <v>132</v>
      </c>
      <c r="G21" t="s">
        <v>133</v>
      </c>
      <c r="H21" s="1" t="s">
        <v>134</v>
      </c>
    </row>
    <row r="22" spans="1:8" x14ac:dyDescent="0.35">
      <c r="B22">
        <v>2</v>
      </c>
      <c r="C22">
        <v>8.3000000000000004E-2</v>
      </c>
      <c r="D22">
        <v>9.9000000000000005E-2</v>
      </c>
      <c r="E22">
        <f>(C22-D22)/($K$9-$K$10)</f>
        <v>-0.16000000000000003</v>
      </c>
      <c r="F22" s="2">
        <f>C22+(E22*($K$8-$K$9))</f>
        <v>9.4201018854693203E-2</v>
      </c>
      <c r="G22" s="2">
        <f t="shared" ref="G22:G28" si="5">$K$3+(F22*$K$7)</f>
        <v>0.80963313197109821</v>
      </c>
      <c r="H22" s="3">
        <f t="shared" ref="H22:H28" si="6">10^G22</f>
        <v>6.4510904624952383</v>
      </c>
    </row>
    <row r="23" spans="1:8" x14ac:dyDescent="0.35">
      <c r="B23">
        <v>5</v>
      </c>
      <c r="C23">
        <v>0.85599999999999998</v>
      </c>
      <c r="D23">
        <v>0.85699999999999998</v>
      </c>
      <c r="E23">
        <f t="shared" ref="E23:E28" si="7">(C23-D23)/($K$9-$K$10)</f>
        <v>-1.0000000000000011E-2</v>
      </c>
      <c r="F23" s="2">
        <f t="shared" ref="F23:F28" si="8">C23+(E23*($K$8-$K$9))</f>
        <v>0.85670006367841833</v>
      </c>
      <c r="G23" s="2">
        <f t="shared" si="5"/>
        <v>1.0342399562157447</v>
      </c>
      <c r="H23" s="3">
        <f t="shared" si="6"/>
        <v>10.820316298572722</v>
      </c>
    </row>
    <row r="24" spans="1:8" x14ac:dyDescent="0.35">
      <c r="B24">
        <v>10</v>
      </c>
      <c r="C24">
        <v>1.216</v>
      </c>
      <c r="D24">
        <v>1.2</v>
      </c>
      <c r="E24">
        <f t="shared" si="7"/>
        <v>0.16000000000000017</v>
      </c>
      <c r="F24" s="2">
        <f t="shared" si="8"/>
        <v>1.2047989811453068</v>
      </c>
      <c r="G24" s="2">
        <f t="shared" si="5"/>
        <v>1.1367783041730357</v>
      </c>
      <c r="H24" s="3">
        <f t="shared" si="6"/>
        <v>13.701821459268828</v>
      </c>
    </row>
    <row r="25" spans="1:8" x14ac:dyDescent="0.35">
      <c r="B25">
        <v>25</v>
      </c>
      <c r="C25">
        <v>1.5669999999999999</v>
      </c>
      <c r="D25">
        <v>1.528</v>
      </c>
      <c r="E25">
        <f t="shared" si="7"/>
        <v>0.38999999999999935</v>
      </c>
      <c r="F25" s="2">
        <f t="shared" si="8"/>
        <v>1.5396975165416853</v>
      </c>
      <c r="G25" s="2">
        <f t="shared" si="5"/>
        <v>1.2354282591994756</v>
      </c>
      <c r="H25" s="3">
        <f t="shared" si="6"/>
        <v>17.196032577203912</v>
      </c>
    </row>
    <row r="26" spans="1:8" x14ac:dyDescent="0.35">
      <c r="B26">
        <v>50</v>
      </c>
      <c r="C26">
        <v>1.7769999999999999</v>
      </c>
      <c r="D26">
        <v>1.72</v>
      </c>
      <c r="E26">
        <f t="shared" si="7"/>
        <v>0.56999999999999951</v>
      </c>
      <c r="F26" s="2">
        <f t="shared" si="8"/>
        <v>1.7370963703301554</v>
      </c>
      <c r="G26" s="2">
        <f t="shared" si="5"/>
        <v>1.2935753873302545</v>
      </c>
      <c r="H26" s="3">
        <f t="shared" si="6"/>
        <v>19.659632141478045</v>
      </c>
    </row>
    <row r="27" spans="1:8" x14ac:dyDescent="0.35">
      <c r="B27">
        <v>100</v>
      </c>
      <c r="C27">
        <v>1.9550000000000001</v>
      </c>
      <c r="D27">
        <v>1.88</v>
      </c>
      <c r="E27">
        <f t="shared" si="7"/>
        <v>0.750000000000002</v>
      </c>
      <c r="F27" s="2">
        <f t="shared" si="8"/>
        <v>1.9024952241186255</v>
      </c>
      <c r="G27" s="2">
        <f t="shared" si="5"/>
        <v>1.3422963811929041</v>
      </c>
      <c r="H27" s="3">
        <f t="shared" si="6"/>
        <v>21.993602986059958</v>
      </c>
    </row>
    <row r="28" spans="1:8" x14ac:dyDescent="0.35">
      <c r="B28">
        <v>200</v>
      </c>
      <c r="C28">
        <v>2.1080000000000001</v>
      </c>
      <c r="D28">
        <v>2.016</v>
      </c>
      <c r="E28">
        <f t="shared" si="7"/>
        <v>0.92000000000000104</v>
      </c>
      <c r="F28" s="2">
        <f t="shared" si="8"/>
        <v>2.0435941415855141</v>
      </c>
      <c r="G28" s="2">
        <f t="shared" si="5"/>
        <v>1.3838594231032344</v>
      </c>
      <c r="H28" s="3">
        <f t="shared" si="6"/>
        <v>24.202455100162855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E2A9B-E566-495B-8361-42DB765D8414}">
  <dimension ref="A1:K28"/>
  <sheetViews>
    <sheetView tabSelected="1" topLeftCell="A10" workbookViewId="0">
      <selection activeCell="E23" sqref="E23"/>
    </sheetView>
  </sheetViews>
  <sheetFormatPr defaultRowHeight="14.5" x14ac:dyDescent="0.35"/>
  <cols>
    <col min="2" max="2" width="10.453125" bestFit="1" customWidth="1"/>
    <col min="4" max="4" width="11.81640625" bestFit="1" customWidth="1"/>
    <col min="5" max="6" width="18.90625" bestFit="1" customWidth="1"/>
    <col min="7" max="7" width="23.54296875" bestFit="1" customWidth="1"/>
    <col min="8" max="8" width="24.26953125" bestFit="1" customWidth="1"/>
    <col min="10" max="10" width="23.81640625" bestFit="1" customWidth="1"/>
  </cols>
  <sheetData>
    <row r="1" spans="1:11" x14ac:dyDescent="0.35">
      <c r="A1" t="s">
        <v>110</v>
      </c>
      <c r="B1" t="s">
        <v>111</v>
      </c>
      <c r="C1" t="s">
        <v>112</v>
      </c>
      <c r="D1" t="s">
        <v>113</v>
      </c>
      <c r="E1" t="s">
        <v>114</v>
      </c>
      <c r="F1" t="s">
        <v>115</v>
      </c>
      <c r="G1" t="s">
        <v>116</v>
      </c>
      <c r="H1" t="s">
        <v>117</v>
      </c>
      <c r="J1" t="s">
        <v>118</v>
      </c>
      <c r="K1">
        <f>COUNT(C2:C18)</f>
        <v>17</v>
      </c>
    </row>
    <row r="2" spans="1:11" x14ac:dyDescent="0.35">
      <c r="A2">
        <v>1</v>
      </c>
      <c r="B2" t="s">
        <v>89</v>
      </c>
      <c r="C2">
        <v>1.97</v>
      </c>
      <c r="D2">
        <f t="shared" ref="D2:D18" si="0">LOG(C2)</f>
        <v>0.2944662261615929</v>
      </c>
      <c r="E2">
        <f t="shared" ref="E2:E18" si="1">(D2-$K$3)^2</f>
        <v>0.24923451479852671</v>
      </c>
      <c r="F2">
        <f t="shared" ref="F2:F18" si="2">(D2-$K$3)^3</f>
        <v>-0.12442632579912297</v>
      </c>
      <c r="G2">
        <f t="shared" ref="G2:G18" si="3">($K$1+1)/A2</f>
        <v>18</v>
      </c>
      <c r="H2">
        <f t="shared" ref="H2:H18" si="4">1/G2</f>
        <v>5.5555555555555552E-2</v>
      </c>
      <c r="J2" t="s">
        <v>119</v>
      </c>
      <c r="K2">
        <f>AVERAGE(C2:C18)</f>
        <v>7.9558823529411766</v>
      </c>
    </row>
    <row r="3" spans="1:11" x14ac:dyDescent="0.35">
      <c r="A3">
        <v>2</v>
      </c>
      <c r="B3" t="s">
        <v>70</v>
      </c>
      <c r="C3">
        <v>2.0099999999999998</v>
      </c>
      <c r="D3">
        <f t="shared" si="0"/>
        <v>0.30319605742048883</v>
      </c>
      <c r="E3">
        <f t="shared" si="1"/>
        <v>0.2405942688532092</v>
      </c>
      <c r="F3">
        <f t="shared" si="2"/>
        <v>-0.11801247450859663</v>
      </c>
      <c r="G3">
        <f t="shared" si="3"/>
        <v>9</v>
      </c>
      <c r="H3">
        <f t="shared" si="4"/>
        <v>0.1111111111111111</v>
      </c>
      <c r="J3" t="s">
        <v>120</v>
      </c>
      <c r="K3">
        <f>AVERAGE(D2:D18)</f>
        <v>0.79370015409370642</v>
      </c>
    </row>
    <row r="4" spans="1:11" x14ac:dyDescent="0.35">
      <c r="A4">
        <v>3</v>
      </c>
      <c r="B4" t="s">
        <v>42</v>
      </c>
      <c r="C4">
        <v>2.2000000000000002</v>
      </c>
      <c r="D4">
        <f t="shared" si="0"/>
        <v>0.34242268082220628</v>
      </c>
      <c r="E4">
        <f t="shared" si="1"/>
        <v>0.20365135788230954</v>
      </c>
      <c r="F4">
        <f t="shared" si="2"/>
        <v>-9.1903270213438651E-2</v>
      </c>
      <c r="G4">
        <f t="shared" si="3"/>
        <v>6</v>
      </c>
      <c r="H4">
        <f t="shared" si="4"/>
        <v>0.16666666666666666</v>
      </c>
      <c r="J4" t="s">
        <v>121</v>
      </c>
      <c r="K4">
        <f>SUM(E2:E18)</f>
        <v>1.7445111109764486</v>
      </c>
    </row>
    <row r="5" spans="1:11" x14ac:dyDescent="0.35">
      <c r="A5">
        <v>4</v>
      </c>
      <c r="B5" t="s">
        <v>22</v>
      </c>
      <c r="C5">
        <v>2.5499999999999998</v>
      </c>
      <c r="D5">
        <f t="shared" si="0"/>
        <v>0.40654018043395512</v>
      </c>
      <c r="E5">
        <f t="shared" si="1"/>
        <v>0.14989284520421933</v>
      </c>
      <c r="F5">
        <f t="shared" si="2"/>
        <v>-5.8032510001050738E-2</v>
      </c>
      <c r="G5">
        <f t="shared" si="3"/>
        <v>4.5</v>
      </c>
      <c r="H5">
        <f t="shared" si="4"/>
        <v>0.22222222222222221</v>
      </c>
      <c r="J5" t="s">
        <v>122</v>
      </c>
      <c r="K5">
        <f>SUM(F2:F18)</f>
        <v>-0.12700270170307437</v>
      </c>
    </row>
    <row r="6" spans="1:11" x14ac:dyDescent="0.35">
      <c r="A6">
        <v>5</v>
      </c>
      <c r="B6" t="s">
        <v>15</v>
      </c>
      <c r="C6">
        <v>3.46</v>
      </c>
      <c r="D6">
        <f t="shared" si="0"/>
        <v>0.53907609879277663</v>
      </c>
      <c r="E6">
        <f t="shared" si="1"/>
        <v>6.4833409537890949E-2</v>
      </c>
      <c r="F6">
        <f t="shared" si="2"/>
        <v>-1.6508145655523773E-2</v>
      </c>
      <c r="G6">
        <f t="shared" si="3"/>
        <v>3.6</v>
      </c>
      <c r="H6">
        <f t="shared" si="4"/>
        <v>0.27777777777777779</v>
      </c>
      <c r="J6" t="s">
        <v>123</v>
      </c>
      <c r="K6">
        <f>VAR(D2:D18)</f>
        <v>0.10903194443602804</v>
      </c>
    </row>
    <row r="7" spans="1:11" x14ac:dyDescent="0.35">
      <c r="A7">
        <v>6</v>
      </c>
      <c r="B7" t="s">
        <v>28</v>
      </c>
      <c r="C7">
        <v>3.48</v>
      </c>
      <c r="D7">
        <f t="shared" si="0"/>
        <v>0.54157924394658097</v>
      </c>
      <c r="E7">
        <f t="shared" si="1"/>
        <v>6.35649533334149E-2</v>
      </c>
      <c r="F7">
        <f t="shared" si="2"/>
        <v>-1.6026053887880122E-2</v>
      </c>
      <c r="G7">
        <f t="shared" si="3"/>
        <v>3</v>
      </c>
      <c r="H7">
        <f t="shared" si="4"/>
        <v>0.33333333333333331</v>
      </c>
      <c r="J7" t="s">
        <v>124</v>
      </c>
      <c r="K7">
        <f>STDEV(D2:D18)</f>
        <v>0.3301998552937721</v>
      </c>
    </row>
    <row r="8" spans="1:11" x14ac:dyDescent="0.35">
      <c r="A8">
        <v>7</v>
      </c>
      <c r="B8" t="s">
        <v>77</v>
      </c>
      <c r="C8">
        <v>5.41</v>
      </c>
      <c r="D8">
        <f t="shared" si="0"/>
        <v>0.73319726510656946</v>
      </c>
      <c r="E8">
        <f t="shared" si="1"/>
        <v>3.6605995757898187E-3</v>
      </c>
      <c r="F8">
        <f t="shared" si="2"/>
        <v>-2.2147684976037206E-4</v>
      </c>
      <c r="G8">
        <f t="shared" si="3"/>
        <v>2.5714285714285716</v>
      </c>
      <c r="H8">
        <f t="shared" si="4"/>
        <v>0.38888888888888884</v>
      </c>
      <c r="J8" t="s">
        <v>125</v>
      </c>
      <c r="K8">
        <f>SKEW(D2:D18)</f>
        <v>-0.24987338695751293</v>
      </c>
    </row>
    <row r="9" spans="1:11" x14ac:dyDescent="0.35">
      <c r="A9">
        <v>8</v>
      </c>
      <c r="B9" t="s">
        <v>8</v>
      </c>
      <c r="C9">
        <v>6.45</v>
      </c>
      <c r="D9">
        <f t="shared" si="0"/>
        <v>0.80955971463526777</v>
      </c>
      <c r="E9">
        <f t="shared" si="1"/>
        <v>2.5152566057144959E-4</v>
      </c>
      <c r="F9">
        <f t="shared" si="2"/>
        <v>3.9890864415891147E-6</v>
      </c>
      <c r="G9">
        <f t="shared" si="3"/>
        <v>2.25</v>
      </c>
      <c r="H9">
        <f t="shared" si="4"/>
        <v>0.44444444444444442</v>
      </c>
      <c r="J9" t="s">
        <v>126</v>
      </c>
      <c r="K9">
        <v>-0.2</v>
      </c>
    </row>
    <row r="10" spans="1:11" x14ac:dyDescent="0.35">
      <c r="A10">
        <v>9</v>
      </c>
      <c r="B10" t="s">
        <v>47</v>
      </c>
      <c r="C10">
        <v>8.3800000000000008</v>
      </c>
      <c r="D10">
        <f t="shared" si="0"/>
        <v>0.9232440186302765</v>
      </c>
      <c r="E10">
        <f t="shared" si="1"/>
        <v>1.6781612839069218E-2</v>
      </c>
      <c r="F10">
        <f t="shared" si="2"/>
        <v>2.1739549803295481E-3</v>
      </c>
      <c r="G10">
        <f t="shared" si="3"/>
        <v>2</v>
      </c>
      <c r="H10">
        <f t="shared" si="4"/>
        <v>0.5</v>
      </c>
      <c r="J10" t="s">
        <v>127</v>
      </c>
      <c r="K10">
        <v>-0.3</v>
      </c>
    </row>
    <row r="11" spans="1:11" x14ac:dyDescent="0.35">
      <c r="A11">
        <v>10</v>
      </c>
      <c r="B11" t="s">
        <v>103</v>
      </c>
      <c r="C11">
        <v>9.17</v>
      </c>
      <c r="D11">
        <f t="shared" si="0"/>
        <v>0.96236933567002114</v>
      </c>
      <c r="E11">
        <f t="shared" si="1"/>
        <v>2.8449292813623826E-2</v>
      </c>
      <c r="F11">
        <f t="shared" si="2"/>
        <v>4.7985189352988625E-3</v>
      </c>
      <c r="G11">
        <f t="shared" si="3"/>
        <v>1.8</v>
      </c>
      <c r="H11">
        <f t="shared" si="4"/>
        <v>0.55555555555555558</v>
      </c>
    </row>
    <row r="12" spans="1:11" x14ac:dyDescent="0.35">
      <c r="A12">
        <v>11</v>
      </c>
      <c r="B12" t="s">
        <v>83</v>
      </c>
      <c r="C12">
        <v>9.25</v>
      </c>
      <c r="D12">
        <f t="shared" si="0"/>
        <v>0.96614173273903259</v>
      </c>
      <c r="E12">
        <f t="shared" si="1"/>
        <v>2.9736098045692209E-2</v>
      </c>
      <c r="F12">
        <f t="shared" si="2"/>
        <v>5.1277396897513629E-3</v>
      </c>
      <c r="G12">
        <f t="shared" si="3"/>
        <v>1.6363636363636365</v>
      </c>
      <c r="H12">
        <f t="shared" si="4"/>
        <v>0.61111111111111105</v>
      </c>
    </row>
    <row r="13" spans="1:11" x14ac:dyDescent="0.35">
      <c r="A13">
        <v>12</v>
      </c>
      <c r="B13" t="s">
        <v>98</v>
      </c>
      <c r="C13">
        <v>9.8000000000000007</v>
      </c>
      <c r="D13">
        <f t="shared" si="0"/>
        <v>0.99122607569249488</v>
      </c>
      <c r="E13">
        <f t="shared" si="1"/>
        <v>3.9016489703450723E-2</v>
      </c>
      <c r="F13">
        <f t="shared" si="2"/>
        <v>7.7067680862237444E-3</v>
      </c>
      <c r="G13">
        <f t="shared" si="3"/>
        <v>1.5</v>
      </c>
      <c r="H13">
        <f t="shared" si="4"/>
        <v>0.66666666666666663</v>
      </c>
    </row>
    <row r="14" spans="1:11" x14ac:dyDescent="0.35">
      <c r="A14">
        <v>13</v>
      </c>
      <c r="B14" t="s">
        <v>64</v>
      </c>
      <c r="C14">
        <v>10.210000000000001</v>
      </c>
      <c r="D14">
        <f t="shared" si="0"/>
        <v>1.0090257420869102</v>
      </c>
      <c r="E14">
        <f t="shared" si="1"/>
        <v>4.6365108844618946E-2</v>
      </c>
      <c r="F14">
        <f t="shared" si="2"/>
        <v>9.9835943243364676E-3</v>
      </c>
      <c r="G14">
        <f t="shared" si="3"/>
        <v>1.3846153846153846</v>
      </c>
      <c r="H14">
        <f t="shared" si="4"/>
        <v>0.72222222222222221</v>
      </c>
    </row>
    <row r="15" spans="1:11" x14ac:dyDescent="0.35">
      <c r="A15">
        <v>14</v>
      </c>
      <c r="B15" t="s">
        <v>35</v>
      </c>
      <c r="C15">
        <v>11.19</v>
      </c>
      <c r="D15">
        <f t="shared" si="0"/>
        <v>1.04883008652835</v>
      </c>
      <c r="E15">
        <f t="shared" si="1"/>
        <v>6.5091282424105779E-2</v>
      </c>
      <c r="F15">
        <f t="shared" si="2"/>
        <v>1.6606734486946408E-2</v>
      </c>
      <c r="G15">
        <f t="shared" si="3"/>
        <v>1.2857142857142858</v>
      </c>
      <c r="H15">
        <f t="shared" si="4"/>
        <v>0.77777777777777768</v>
      </c>
    </row>
    <row r="16" spans="1:11" x14ac:dyDescent="0.35">
      <c r="A16">
        <v>15</v>
      </c>
      <c r="B16" t="s">
        <v>53</v>
      </c>
      <c r="C16">
        <v>13.39</v>
      </c>
      <c r="D16">
        <f t="shared" si="0"/>
        <v>1.126780577012009</v>
      </c>
      <c r="E16">
        <f t="shared" si="1"/>
        <v>0.11094256813143527</v>
      </c>
      <c r="F16">
        <f t="shared" si="2"/>
        <v>3.6952797512861055E-2</v>
      </c>
      <c r="G16">
        <f t="shared" si="3"/>
        <v>1.2</v>
      </c>
      <c r="H16">
        <f t="shared" si="4"/>
        <v>0.83333333333333337</v>
      </c>
    </row>
    <row r="17" spans="1:8" x14ac:dyDescent="0.35">
      <c r="A17">
        <v>16</v>
      </c>
      <c r="B17" t="s">
        <v>93</v>
      </c>
      <c r="C17">
        <v>14.02</v>
      </c>
      <c r="D17">
        <f t="shared" si="0"/>
        <v>1.1467480136306398</v>
      </c>
      <c r="E17">
        <f t="shared" si="1"/>
        <v>0.12464279112361026</v>
      </c>
      <c r="F17">
        <f t="shared" si="2"/>
        <v>4.4004870612899684E-2</v>
      </c>
      <c r="G17">
        <f t="shared" si="3"/>
        <v>1.125</v>
      </c>
      <c r="H17">
        <f t="shared" si="4"/>
        <v>0.88888888888888884</v>
      </c>
    </row>
    <row r="18" spans="1:8" x14ac:dyDescent="0.35">
      <c r="A18">
        <v>17</v>
      </c>
      <c r="B18" t="s">
        <v>58</v>
      </c>
      <c r="C18">
        <v>22.31</v>
      </c>
      <c r="D18">
        <f t="shared" si="0"/>
        <v>1.3484995702838376</v>
      </c>
      <c r="E18">
        <f t="shared" si="1"/>
        <v>0.3078023922049104</v>
      </c>
      <c r="F18">
        <f t="shared" si="2"/>
        <v>0.17076858749721008</v>
      </c>
      <c r="G18">
        <f t="shared" si="3"/>
        <v>1.0588235294117647</v>
      </c>
      <c r="H18">
        <f t="shared" si="4"/>
        <v>0.94444444444444442</v>
      </c>
    </row>
    <row r="21" spans="1:8" x14ac:dyDescent="0.35">
      <c r="B21" t="s">
        <v>128</v>
      </c>
      <c r="C21" t="s">
        <v>129</v>
      </c>
      <c r="D21" t="s">
        <v>130</v>
      </c>
      <c r="E21" t="s">
        <v>131</v>
      </c>
      <c r="F21" t="s">
        <v>132</v>
      </c>
      <c r="G21" t="s">
        <v>133</v>
      </c>
      <c r="H21" s="1" t="s">
        <v>134</v>
      </c>
    </row>
    <row r="22" spans="1:8" x14ac:dyDescent="0.35">
      <c r="B22">
        <v>2</v>
      </c>
      <c r="C22">
        <v>3.3000000000000002E-2</v>
      </c>
      <c r="D22">
        <v>0.05</v>
      </c>
      <c r="E22">
        <f>(C22-D22)/($K$9-$K$10)</f>
        <v>-0.17000000000000004</v>
      </c>
      <c r="F22" s="2">
        <f>C22+(E22*($K$8-$K$9))</f>
        <v>4.1478475782777198E-2</v>
      </c>
      <c r="G22" s="2">
        <f t="shared" ref="G22:G28" si="5">$K$3+(F22*$K$7)</f>
        <v>0.80739634079498568</v>
      </c>
      <c r="H22" s="3">
        <f t="shared" ref="H22:H28" si="6">10^G22</f>
        <v>6.4179501693319949</v>
      </c>
    </row>
    <row r="23" spans="1:8" x14ac:dyDescent="0.35">
      <c r="B23">
        <v>5</v>
      </c>
      <c r="C23">
        <v>0.85</v>
      </c>
      <c r="D23">
        <v>0.85299999999999998</v>
      </c>
      <c r="E23">
        <f t="shared" ref="E23:E28" si="7">(C23-D23)/($K$9-$K$10)</f>
        <v>-3.0000000000000034E-2</v>
      </c>
      <c r="F23" s="2">
        <f t="shared" ref="F23:F28" si="8">C23+(E23*($K$8-$K$9))</f>
        <v>0.85149620160872541</v>
      </c>
      <c r="G23" s="2">
        <f t="shared" si="5"/>
        <v>1.0748640766481041</v>
      </c>
      <c r="H23" s="3">
        <f t="shared" si="6"/>
        <v>11.881303140555595</v>
      </c>
    </row>
    <row r="24" spans="1:8" x14ac:dyDescent="0.35">
      <c r="B24">
        <v>10</v>
      </c>
      <c r="C24">
        <v>1.258</v>
      </c>
      <c r="D24">
        <v>1.2450000000000001</v>
      </c>
      <c r="E24">
        <f t="shared" si="7"/>
        <v>0.12999999999999903</v>
      </c>
      <c r="F24" s="2">
        <f t="shared" si="8"/>
        <v>1.2515164596955233</v>
      </c>
      <c r="G24" s="2">
        <f t="shared" si="5"/>
        <v>1.2069507079829422</v>
      </c>
      <c r="H24" s="3">
        <f t="shared" si="6"/>
        <v>16.104628387805626</v>
      </c>
    </row>
    <row r="25" spans="1:8" x14ac:dyDescent="0.35">
      <c r="B25">
        <v>25</v>
      </c>
      <c r="C25">
        <v>1.68</v>
      </c>
      <c r="D25">
        <v>1.643</v>
      </c>
      <c r="E25">
        <f t="shared" si="7"/>
        <v>0.36999999999999927</v>
      </c>
      <c r="F25" s="2">
        <f t="shared" si="8"/>
        <v>1.6615468468257202</v>
      </c>
      <c r="G25" s="2">
        <f t="shared" si="5"/>
        <v>1.3423426824793827</v>
      </c>
      <c r="H25" s="3">
        <f t="shared" si="6"/>
        <v>21.995947907398961</v>
      </c>
    </row>
    <row r="26" spans="1:8" x14ac:dyDescent="0.35">
      <c r="B26">
        <v>50</v>
      </c>
      <c r="C26">
        <v>1.9450000000000001</v>
      </c>
      <c r="D26">
        <v>1.89</v>
      </c>
      <c r="E26">
        <f t="shared" si="7"/>
        <v>0.55000000000000171</v>
      </c>
      <c r="F26" s="2">
        <f t="shared" si="8"/>
        <v>1.9175696371733679</v>
      </c>
      <c r="G26" s="2">
        <f t="shared" si="5"/>
        <v>1.4268813708040837</v>
      </c>
      <c r="H26" s="3">
        <f t="shared" si="6"/>
        <v>26.722763664683971</v>
      </c>
    </row>
    <row r="27" spans="1:8" x14ac:dyDescent="0.35">
      <c r="B27">
        <v>100</v>
      </c>
      <c r="C27">
        <v>2.1779999999999999</v>
      </c>
      <c r="D27">
        <v>2.1040000000000001</v>
      </c>
      <c r="E27">
        <f t="shared" si="7"/>
        <v>0.73999999999999855</v>
      </c>
      <c r="F27" s="2">
        <f t="shared" si="8"/>
        <v>2.1410936936514404</v>
      </c>
      <c r="G27" s="2">
        <f t="shared" si="5"/>
        <v>1.5006889819078202</v>
      </c>
      <c r="H27" s="3">
        <f t="shared" si="6"/>
        <v>31.672984037643772</v>
      </c>
    </row>
    <row r="28" spans="1:8" x14ac:dyDescent="0.35">
      <c r="B28">
        <v>200</v>
      </c>
      <c r="C28">
        <v>2.3879999999999999</v>
      </c>
      <c r="D28">
        <v>2.294</v>
      </c>
      <c r="E28">
        <f t="shared" si="7"/>
        <v>0.93999999999999884</v>
      </c>
      <c r="F28" s="2">
        <f t="shared" si="8"/>
        <v>2.3411190162599378</v>
      </c>
      <c r="G28" s="2">
        <f t="shared" si="5"/>
        <v>1.5667373144882359</v>
      </c>
      <c r="H28" s="3">
        <f t="shared" si="6"/>
        <v>36.875448783212782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2019-04-16T07:11:57Z</dcterms:modified>
</cp:coreProperties>
</file>