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kkurgan\"/>
    </mc:Choice>
  </mc:AlternateContent>
  <xr:revisionPtr revIDLastSave="0" documentId="13_ncr:1_{029B2C10-EA97-49CE-8343-6297E6D655B9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22" i="4"/>
  <c r="E21" i="4"/>
  <c r="E20" i="4"/>
  <c r="E19" i="4"/>
  <c r="E18" i="4"/>
  <c r="E17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1" i="4"/>
  <c r="G10" i="4" s="1"/>
  <c r="H10" i="4" s="1"/>
  <c r="E23" i="3"/>
  <c r="E22" i="3"/>
  <c r="E21" i="3"/>
  <c r="E20" i="3"/>
  <c r="E19" i="3"/>
  <c r="E18" i="3"/>
  <c r="E17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E9" i="2"/>
  <c r="E5" i="2"/>
  <c r="E13" i="2"/>
  <c r="E6" i="2"/>
  <c r="E12" i="2"/>
  <c r="E3" i="2"/>
  <c r="E11" i="2"/>
  <c r="E10" i="2"/>
  <c r="E8" i="2"/>
  <c r="E7" i="2"/>
  <c r="E2" i="2"/>
  <c r="E4" i="2"/>
  <c r="D9" i="2"/>
  <c r="D5" i="2"/>
  <c r="D13" i="2"/>
  <c r="D6" i="2"/>
  <c r="D12" i="2"/>
  <c r="D3" i="2"/>
  <c r="D11" i="2"/>
  <c r="D10" i="2"/>
  <c r="D8" i="2"/>
  <c r="D7" i="2"/>
  <c r="D2" i="2"/>
  <c r="D4" i="2"/>
  <c r="K7" i="4" l="1"/>
  <c r="K3" i="4"/>
  <c r="E12" i="4" s="1"/>
  <c r="F22" i="4"/>
  <c r="F19" i="4"/>
  <c r="G19" i="4" s="1"/>
  <c r="H19" i="4" s="1"/>
  <c r="G2" i="4"/>
  <c r="H2" i="4" s="1"/>
  <c r="G4" i="4"/>
  <c r="H4" i="4" s="1"/>
  <c r="G6" i="4"/>
  <c r="H6" i="4" s="1"/>
  <c r="G8" i="4"/>
  <c r="H8" i="4" s="1"/>
  <c r="F13" i="4"/>
  <c r="G3" i="4"/>
  <c r="H3" i="4" s="1"/>
  <c r="K6" i="4"/>
  <c r="G7" i="4"/>
  <c r="H7" i="4" s="1"/>
  <c r="K8" i="4"/>
  <c r="F20" i="4" s="1"/>
  <c r="G9" i="4"/>
  <c r="H9" i="4" s="1"/>
  <c r="F10" i="4"/>
  <c r="G13" i="4"/>
  <c r="H13" i="4" s="1"/>
  <c r="G11" i="4"/>
  <c r="H11" i="4" s="1"/>
  <c r="E13" i="4"/>
  <c r="G12" i="4"/>
  <c r="H12" i="4" s="1"/>
  <c r="G5" i="4"/>
  <c r="H5" i="4" s="1"/>
  <c r="K3" i="3"/>
  <c r="E3" i="3" s="1"/>
  <c r="E10" i="3"/>
  <c r="K7" i="3"/>
  <c r="F11" i="3"/>
  <c r="F8" i="3"/>
  <c r="G2" i="3"/>
  <c r="H2" i="3" s="1"/>
  <c r="E9" i="3"/>
  <c r="F7" i="3"/>
  <c r="G12" i="3"/>
  <c r="H12" i="3" s="1"/>
  <c r="G5" i="3"/>
  <c r="H5" i="3" s="1"/>
  <c r="E6" i="3"/>
  <c r="K8" i="3"/>
  <c r="F20" i="3" s="1"/>
  <c r="G9" i="3"/>
  <c r="H9" i="3" s="1"/>
  <c r="E11" i="3"/>
  <c r="G13" i="3"/>
  <c r="H13" i="3" s="1"/>
  <c r="G4" i="3"/>
  <c r="H4" i="3" s="1"/>
  <c r="G6" i="3"/>
  <c r="H6" i="3" s="1"/>
  <c r="E7" i="3"/>
  <c r="G8" i="3"/>
  <c r="H8" i="3" s="1"/>
  <c r="G11" i="3"/>
  <c r="H11" i="3" s="1"/>
  <c r="F12" i="3"/>
  <c r="E13" i="3"/>
  <c r="F9" i="3"/>
  <c r="F13" i="3"/>
  <c r="G3" i="3"/>
  <c r="H3" i="3" s="1"/>
  <c r="E4" i="3"/>
  <c r="K6" i="3"/>
  <c r="G7" i="3"/>
  <c r="H7" i="3" s="1"/>
  <c r="G10" i="3"/>
  <c r="H10" i="3" s="1"/>
  <c r="G22" i="4" l="1"/>
  <c r="H22" i="4" s="1"/>
  <c r="F2" i="4"/>
  <c r="G20" i="4"/>
  <c r="H20" i="4" s="1"/>
  <c r="E4" i="4"/>
  <c r="K4" i="4" s="1"/>
  <c r="F5" i="4"/>
  <c r="E7" i="4"/>
  <c r="F18" i="4"/>
  <c r="G18" i="4" s="1"/>
  <c r="H18" i="4" s="1"/>
  <c r="F6" i="4"/>
  <c r="F4" i="4"/>
  <c r="E9" i="4"/>
  <c r="E5" i="4"/>
  <c r="F11" i="4"/>
  <c r="E2" i="4"/>
  <c r="F12" i="4"/>
  <c r="F7" i="4"/>
  <c r="E6" i="4"/>
  <c r="F9" i="4"/>
  <c r="E11" i="4"/>
  <c r="E8" i="4"/>
  <c r="F3" i="4"/>
  <c r="F23" i="4"/>
  <c r="G23" i="4" s="1"/>
  <c r="H23" i="4" s="1"/>
  <c r="E10" i="4"/>
  <c r="F8" i="4"/>
  <c r="E3" i="4"/>
  <c r="F17" i="4"/>
  <c r="G17" i="4" s="1"/>
  <c r="H17" i="4" s="1"/>
  <c r="F21" i="4"/>
  <c r="G21" i="4" s="1"/>
  <c r="H21" i="4" s="1"/>
  <c r="E8" i="3"/>
  <c r="F5" i="3"/>
  <c r="E5" i="3"/>
  <c r="F10" i="3"/>
  <c r="K5" i="3" s="1"/>
  <c r="F2" i="3"/>
  <c r="E2" i="3"/>
  <c r="K4" i="3" s="1"/>
  <c r="F3" i="3"/>
  <c r="E12" i="3"/>
  <c r="F4" i="3"/>
  <c r="F6" i="3"/>
  <c r="G20" i="3"/>
  <c r="H20" i="3" s="1"/>
  <c r="F21" i="3"/>
  <c r="G21" i="3" s="1"/>
  <c r="H21" i="3" s="1"/>
  <c r="F17" i="3"/>
  <c r="G17" i="3" s="1"/>
  <c r="H17" i="3" s="1"/>
  <c r="F22" i="3"/>
  <c r="G22" i="3" s="1"/>
  <c r="H22" i="3" s="1"/>
  <c r="F23" i="3"/>
  <c r="G23" i="3" s="1"/>
  <c r="H23" i="3" s="1"/>
  <c r="F19" i="3"/>
  <c r="G19" i="3" s="1"/>
  <c r="H19" i="3" s="1"/>
  <c r="F18" i="3"/>
  <c r="G18" i="3" s="1"/>
  <c r="H18" i="3" s="1"/>
  <c r="K5" i="4" l="1"/>
</calcChain>
</file>

<file path=xl/sharedStrings.xml><?xml version="1.0" encoding="utf-8"?>
<sst xmlns="http://schemas.openxmlformats.org/spreadsheetml/2006/main" count="207" uniqueCount="110">
  <si>
    <t>Akkurgan</t>
  </si>
  <si>
    <t>start_date</t>
  </si>
  <si>
    <t>end_date</t>
  </si>
  <si>
    <t>duration</t>
  </si>
  <si>
    <t>peak</t>
  </si>
  <si>
    <t>sum</t>
  </si>
  <si>
    <t>average</t>
  </si>
  <si>
    <t>median</t>
  </si>
  <si>
    <t>01/01/1967</t>
  </si>
  <si>
    <t>07/01/1967</t>
  </si>
  <si>
    <t>6</t>
  </si>
  <si>
    <t>-1.11</t>
  </si>
  <si>
    <t>-4.08</t>
  </si>
  <si>
    <t>-0.68</t>
  </si>
  <si>
    <t>-0.61</t>
  </si>
  <si>
    <t>04/01/1970</t>
  </si>
  <si>
    <t>12/01/1970</t>
  </si>
  <si>
    <t>8</t>
  </si>
  <si>
    <t>-1.52</t>
  </si>
  <si>
    <t>-8.69</t>
  </si>
  <si>
    <t>-1.09</t>
  </si>
  <si>
    <t>08/01/1971</t>
  </si>
  <si>
    <t>01/01/1972</t>
  </si>
  <si>
    <t>5</t>
  </si>
  <si>
    <t>-1.77</t>
  </si>
  <si>
    <t>-5.45</t>
  </si>
  <si>
    <t>-1.01</t>
  </si>
  <si>
    <t>11/01/1974</t>
  </si>
  <si>
    <t>04/01/1976</t>
  </si>
  <si>
    <t>17</t>
  </si>
  <si>
    <t>-3.42</t>
  </si>
  <si>
    <t>-21.58</t>
  </si>
  <si>
    <t>-1.27</t>
  </si>
  <si>
    <t>-0.94</t>
  </si>
  <si>
    <t>04/01/1977</t>
  </si>
  <si>
    <t>10/01/1977</t>
  </si>
  <si>
    <t>-1.46</t>
  </si>
  <si>
    <t>-5.46</t>
  </si>
  <si>
    <t>-0.91</t>
  </si>
  <si>
    <t>12/01/1981</t>
  </si>
  <si>
    <t>10/01/1982</t>
  </si>
  <si>
    <t>10</t>
  </si>
  <si>
    <t>-2</t>
  </si>
  <si>
    <t>-10.49</t>
  </si>
  <si>
    <t>-1.05</t>
  </si>
  <si>
    <t>-1.17</t>
  </si>
  <si>
    <t>05/01/1983</t>
  </si>
  <si>
    <t>07/01/1983</t>
  </si>
  <si>
    <t>2</t>
  </si>
  <si>
    <t>-1</t>
  </si>
  <si>
    <t>-1.98</t>
  </si>
  <si>
    <t>-0.99</t>
  </si>
  <si>
    <t>02/01/1986</t>
  </si>
  <si>
    <t>12/01/1986</t>
  </si>
  <si>
    <t>-1.56</t>
  </si>
  <si>
    <t>-10.22</t>
  </si>
  <si>
    <t>-1.02</t>
  </si>
  <si>
    <t>-1.19</t>
  </si>
  <si>
    <t>03/01/1989</t>
  </si>
  <si>
    <t>12/01/1989</t>
  </si>
  <si>
    <t>9</t>
  </si>
  <si>
    <t>-1.35</t>
  </si>
  <si>
    <t>-8.76</t>
  </si>
  <si>
    <t>-0.97</t>
  </si>
  <si>
    <t>-1.08</t>
  </si>
  <si>
    <t>05/01/1995</t>
  </si>
  <si>
    <t>09/01/1995</t>
  </si>
  <si>
    <t>4</t>
  </si>
  <si>
    <t>-1.82</t>
  </si>
  <si>
    <t>-6.47</t>
  </si>
  <si>
    <t>-1.62</t>
  </si>
  <si>
    <t>-1.71</t>
  </si>
  <si>
    <t>01/01/1997</t>
  </si>
  <si>
    <t>05/01/1997</t>
  </si>
  <si>
    <t>-1.88</t>
  </si>
  <si>
    <t>-6.22</t>
  </si>
  <si>
    <t>-1.59</t>
  </si>
  <si>
    <t>12/01/1998</t>
  </si>
  <si>
    <t>02/01/1999</t>
  </si>
  <si>
    <t>-1.06</t>
  </si>
  <si>
    <t>-1.43</t>
  </si>
  <si>
    <t>-0.72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</si>
  <si>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</si>
  <si>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</si>
  <si>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</si>
  <si>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</si>
  <si>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</si>
  <si>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</si>
  <si>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</si>
  <si>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</si>
  <si>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</si>
  <si>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</si>
  <si>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</si>
  <si>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</si>
  <si>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</si>
  <si>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</si>
  <si>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</si>
  <si>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</si>
  <si>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</si>
  <si>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</si>
  <si>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</si>
  <si>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</si>
  <si>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(-0.3)</t>
  </si>
  <si>
    <t>Slope</t>
  </si>
  <si>
    <t>K calculated</t>
  </si>
  <si>
    <t>Log Q</t>
  </si>
  <si>
    <t>Q</t>
  </si>
  <si>
    <t>K (-0.4)</t>
  </si>
  <si>
    <t>K (-0.5)</t>
  </si>
  <si>
    <t>K (-0.6)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</si>
</sst>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E2" sqref="E2:E14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20</v>
      </c>
    </row>
    <row r="5" spans="1:7" x14ac:dyDescent="0.3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20</v>
      </c>
      <c r="G5" t="s">
        <v>26</v>
      </c>
    </row>
    <row r="6" spans="1:7" x14ac:dyDescent="0.35">
      <c r="A6" t="s">
        <v>27</v>
      </c>
      <c r="B6" t="s">
        <v>28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</row>
    <row r="7" spans="1:7" x14ac:dyDescent="0.35">
      <c r="A7" t="s">
        <v>34</v>
      </c>
      <c r="B7" t="s">
        <v>35</v>
      </c>
      <c r="C7" t="s">
        <v>10</v>
      </c>
      <c r="D7" t="s">
        <v>36</v>
      </c>
      <c r="E7" t="s">
        <v>37</v>
      </c>
      <c r="F7" t="s">
        <v>38</v>
      </c>
      <c r="G7" t="s">
        <v>38</v>
      </c>
    </row>
    <row r="8" spans="1:7" x14ac:dyDescent="0.35">
      <c r="A8" t="s">
        <v>39</v>
      </c>
      <c r="B8" t="s">
        <v>40</v>
      </c>
      <c r="C8" t="s">
        <v>41</v>
      </c>
      <c r="D8" t="s">
        <v>42</v>
      </c>
      <c r="E8" t="s">
        <v>43</v>
      </c>
      <c r="F8" t="s">
        <v>44</v>
      </c>
      <c r="G8" t="s">
        <v>45</v>
      </c>
    </row>
    <row r="9" spans="1:7" x14ac:dyDescent="0.35">
      <c r="A9" t="s">
        <v>46</v>
      </c>
      <c r="B9" t="s">
        <v>47</v>
      </c>
      <c r="C9" t="s">
        <v>48</v>
      </c>
      <c r="D9" t="s">
        <v>49</v>
      </c>
      <c r="E9" t="s">
        <v>50</v>
      </c>
      <c r="F9" t="s">
        <v>51</v>
      </c>
      <c r="G9" t="s">
        <v>51</v>
      </c>
    </row>
    <row r="10" spans="1:7" x14ac:dyDescent="0.35">
      <c r="A10" t="s">
        <v>52</v>
      </c>
      <c r="B10" t="s">
        <v>53</v>
      </c>
      <c r="C10" t="s">
        <v>41</v>
      </c>
      <c r="D10" t="s">
        <v>54</v>
      </c>
      <c r="E10" t="s">
        <v>55</v>
      </c>
      <c r="F10" t="s">
        <v>56</v>
      </c>
      <c r="G10" t="s">
        <v>57</v>
      </c>
    </row>
    <row r="11" spans="1:7" x14ac:dyDescent="0.35">
      <c r="A11" t="s">
        <v>58</v>
      </c>
      <c r="B11" t="s">
        <v>59</v>
      </c>
      <c r="C11" t="s">
        <v>60</v>
      </c>
      <c r="D11" t="s">
        <v>61</v>
      </c>
      <c r="E11" t="s">
        <v>62</v>
      </c>
      <c r="F11" t="s">
        <v>63</v>
      </c>
      <c r="G11" t="s">
        <v>64</v>
      </c>
    </row>
    <row r="12" spans="1:7" x14ac:dyDescent="0.35">
      <c r="A12" t="s">
        <v>65</v>
      </c>
      <c r="B12" t="s">
        <v>66</v>
      </c>
      <c r="C12" t="s">
        <v>67</v>
      </c>
      <c r="D12" t="s">
        <v>68</v>
      </c>
      <c r="E12" t="s">
        <v>69</v>
      </c>
      <c r="F12" t="s">
        <v>70</v>
      </c>
      <c r="G12" t="s">
        <v>71</v>
      </c>
    </row>
    <row r="13" spans="1:7" x14ac:dyDescent="0.35">
      <c r="A13" t="s">
        <v>72</v>
      </c>
      <c r="B13" t="s">
        <v>73</v>
      </c>
      <c r="C13" t="s">
        <v>67</v>
      </c>
      <c r="D13" t="s">
        <v>74</v>
      </c>
      <c r="E13" t="s">
        <v>75</v>
      </c>
      <c r="F13" t="s">
        <v>54</v>
      </c>
      <c r="G13" t="s">
        <v>76</v>
      </c>
    </row>
    <row r="14" spans="1:7" x14ac:dyDescent="0.35">
      <c r="A14" t="s">
        <v>77</v>
      </c>
      <c r="B14" t="s">
        <v>78</v>
      </c>
      <c r="C14" t="s">
        <v>48</v>
      </c>
      <c r="D14" t="s">
        <v>79</v>
      </c>
      <c r="E14" t="s">
        <v>80</v>
      </c>
      <c r="F14" t="s">
        <v>81</v>
      </c>
      <c r="G14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E8BF3-554E-4774-A02A-917ED2DA3D2A}">
  <dimension ref="A1:E13"/>
  <sheetViews>
    <sheetView workbookViewId="0">
      <selection activeCell="E13" sqref="E2:E13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82</v>
      </c>
    </row>
    <row r="2" spans="1:5" x14ac:dyDescent="0.35">
      <c r="A2" t="s">
        <v>77</v>
      </c>
      <c r="B2" t="s">
        <v>48</v>
      </c>
      <c r="C2" t="s">
        <v>80</v>
      </c>
      <c r="D2">
        <f>B2*1</f>
        <v>2</v>
      </c>
      <c r="E2">
        <f>C2*-1</f>
        <v>1.43</v>
      </c>
    </row>
    <row r="3" spans="1:5" x14ac:dyDescent="0.35">
      <c r="A3" t="s">
        <v>46</v>
      </c>
      <c r="B3" t="s">
        <v>48</v>
      </c>
      <c r="C3" t="s">
        <v>50</v>
      </c>
      <c r="D3">
        <f>B3*1</f>
        <v>2</v>
      </c>
      <c r="E3">
        <f>C3*-1</f>
        <v>1.98</v>
      </c>
    </row>
    <row r="4" spans="1:5" x14ac:dyDescent="0.35">
      <c r="A4" t="s">
        <v>8</v>
      </c>
      <c r="B4" t="s">
        <v>10</v>
      </c>
      <c r="C4" t="s">
        <v>12</v>
      </c>
      <c r="D4">
        <f>B4*1</f>
        <v>6</v>
      </c>
      <c r="E4">
        <f>C4*-1</f>
        <v>4.08</v>
      </c>
    </row>
    <row r="5" spans="1:5" x14ac:dyDescent="0.35">
      <c r="A5" t="s">
        <v>21</v>
      </c>
      <c r="B5" t="s">
        <v>23</v>
      </c>
      <c r="C5" t="s">
        <v>25</v>
      </c>
      <c r="D5">
        <f>B5*1</f>
        <v>5</v>
      </c>
      <c r="E5">
        <f>C5*-1</f>
        <v>5.45</v>
      </c>
    </row>
    <row r="6" spans="1:5" x14ac:dyDescent="0.35">
      <c r="A6" t="s">
        <v>34</v>
      </c>
      <c r="B6" t="s">
        <v>10</v>
      </c>
      <c r="C6" t="s">
        <v>37</v>
      </c>
      <c r="D6">
        <f>B6*1</f>
        <v>6</v>
      </c>
      <c r="E6">
        <f>C6*-1</f>
        <v>5.46</v>
      </c>
    </row>
    <row r="7" spans="1:5" x14ac:dyDescent="0.35">
      <c r="A7" t="s">
        <v>72</v>
      </c>
      <c r="B7" t="s">
        <v>67</v>
      </c>
      <c r="C7" t="s">
        <v>75</v>
      </c>
      <c r="D7">
        <f>B7*1</f>
        <v>4</v>
      </c>
      <c r="E7">
        <f>C7*-1</f>
        <v>6.22</v>
      </c>
    </row>
    <row r="8" spans="1:5" x14ac:dyDescent="0.35">
      <c r="A8" t="s">
        <v>65</v>
      </c>
      <c r="B8" t="s">
        <v>67</v>
      </c>
      <c r="C8" t="s">
        <v>69</v>
      </c>
      <c r="D8">
        <f>B8*1</f>
        <v>4</v>
      </c>
      <c r="E8">
        <f>C8*-1</f>
        <v>6.47</v>
      </c>
    </row>
    <row r="9" spans="1:5" x14ac:dyDescent="0.35">
      <c r="A9" t="s">
        <v>15</v>
      </c>
      <c r="B9" t="s">
        <v>17</v>
      </c>
      <c r="C9" t="s">
        <v>19</v>
      </c>
      <c r="D9">
        <f>B9*1</f>
        <v>8</v>
      </c>
      <c r="E9">
        <f>C9*-1</f>
        <v>8.69</v>
      </c>
    </row>
    <row r="10" spans="1:5" x14ac:dyDescent="0.35">
      <c r="A10" t="s">
        <v>58</v>
      </c>
      <c r="B10" t="s">
        <v>60</v>
      </c>
      <c r="C10" t="s">
        <v>62</v>
      </c>
      <c r="D10">
        <f>B10*1</f>
        <v>9</v>
      </c>
      <c r="E10">
        <f>C10*-1</f>
        <v>8.76</v>
      </c>
    </row>
    <row r="11" spans="1:5" x14ac:dyDescent="0.35">
      <c r="A11" t="s">
        <v>52</v>
      </c>
      <c r="B11" t="s">
        <v>41</v>
      </c>
      <c r="C11" t="s">
        <v>55</v>
      </c>
      <c r="D11">
        <f>B11*1</f>
        <v>10</v>
      </c>
      <c r="E11">
        <f>C11*-1</f>
        <v>10.220000000000001</v>
      </c>
    </row>
    <row r="12" spans="1:5" x14ac:dyDescent="0.35">
      <c r="A12" t="s">
        <v>39</v>
      </c>
      <c r="B12" t="s">
        <v>41</v>
      </c>
      <c r="C12" t="s">
        <v>43</v>
      </c>
      <c r="D12">
        <f>B12*1</f>
        <v>10</v>
      </c>
      <c r="E12">
        <f>C12*-1</f>
        <v>10.49</v>
      </c>
    </row>
    <row r="13" spans="1:5" x14ac:dyDescent="0.35">
      <c r="A13" t="s">
        <v>27</v>
      </c>
      <c r="B13" t="s">
        <v>29</v>
      </c>
      <c r="C13" t="s">
        <v>31</v>
      </c>
      <c r="D13">
        <f>B13*1</f>
        <v>17</v>
      </c>
      <c r="E13">
        <f>C13*-1</f>
        <v>21.58</v>
      </c>
    </row>
  </sheetData>
  <sortState xmlns:xlrd2="http://schemas.microsoft.com/office/spreadsheetml/2017/richdata2" ref="A2:E14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351A-BF44-4101-AC29-1B8BB769D407}">
  <dimension ref="A1:K23"/>
  <sheetViews>
    <sheetView topLeftCell="A7" workbookViewId="0">
      <selection activeCell="G21" sqref="G21"/>
    </sheetView>
  </sheetViews>
  <sheetFormatPr defaultRowHeight="14.5" x14ac:dyDescent="0.35"/>
  <cols>
    <col min="2" max="2" width="10.4531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J1" t="s">
        <v>91</v>
      </c>
      <c r="K1">
        <f>COUNT(C2:C13)</f>
        <v>12</v>
      </c>
    </row>
    <row r="2" spans="1:11" x14ac:dyDescent="0.35">
      <c r="A2">
        <v>1</v>
      </c>
      <c r="B2" t="s">
        <v>46</v>
      </c>
      <c r="C2">
        <v>2</v>
      </c>
      <c r="D2">
        <f t="shared" ref="D2:D13" si="0">LOG(C2)</f>
        <v>0.3010299956639812</v>
      </c>
      <c r="E2">
        <f t="shared" ref="E2:E13" si="1">(D2-$K$3)^2</f>
        <v>0.21289564671061242</v>
      </c>
      <c r="F2">
        <f t="shared" ref="F2:F13" si="2">(D2-$K$3)^3</f>
        <v>-9.8231363342697803E-2</v>
      </c>
      <c r="G2">
        <f t="shared" ref="G2:G13" si="3">($K$1+1)/A2</f>
        <v>13</v>
      </c>
      <c r="H2">
        <f t="shared" ref="H2:H13" si="4">1/G2</f>
        <v>7.6923076923076927E-2</v>
      </c>
      <c r="J2" t="s">
        <v>92</v>
      </c>
      <c r="K2">
        <f>AVERAGE(C2:C13)</f>
        <v>6.916666666666667</v>
      </c>
    </row>
    <row r="3" spans="1:11" x14ac:dyDescent="0.35">
      <c r="A3">
        <v>2</v>
      </c>
      <c r="B3" t="s">
        <v>77</v>
      </c>
      <c r="C3">
        <v>2</v>
      </c>
      <c r="D3">
        <f t="shared" si="0"/>
        <v>0.3010299956639812</v>
      </c>
      <c r="E3">
        <f t="shared" si="1"/>
        <v>0.21289564671061242</v>
      </c>
      <c r="F3">
        <f t="shared" si="2"/>
        <v>-9.8231363342697803E-2</v>
      </c>
      <c r="G3">
        <f t="shared" si="3"/>
        <v>6.5</v>
      </c>
      <c r="H3">
        <f t="shared" si="4"/>
        <v>0.15384615384615385</v>
      </c>
      <c r="J3" t="s">
        <v>93</v>
      </c>
      <c r="K3">
        <f>AVERAGE(D2:D13)</f>
        <v>0.76243615807472798</v>
      </c>
    </row>
    <row r="4" spans="1:11" x14ac:dyDescent="0.35">
      <c r="A4">
        <v>3</v>
      </c>
      <c r="B4" t="s">
        <v>65</v>
      </c>
      <c r="C4">
        <v>4</v>
      </c>
      <c r="D4">
        <f t="shared" si="0"/>
        <v>0.6020599913279624</v>
      </c>
      <c r="E4">
        <f t="shared" si="1"/>
        <v>2.5720514860386359E-2</v>
      </c>
      <c r="F4">
        <f t="shared" si="2"/>
        <v>-4.1249575800619848E-3</v>
      </c>
      <c r="G4">
        <f t="shared" si="3"/>
        <v>4.333333333333333</v>
      </c>
      <c r="H4">
        <f t="shared" si="4"/>
        <v>0.23076923076923078</v>
      </c>
      <c r="J4" t="s">
        <v>94</v>
      </c>
      <c r="K4">
        <f>SUM(E2:E13)</f>
        <v>0.87023648467342318</v>
      </c>
    </row>
    <row r="5" spans="1:11" x14ac:dyDescent="0.35">
      <c r="A5">
        <v>4</v>
      </c>
      <c r="B5" t="s">
        <v>72</v>
      </c>
      <c r="C5">
        <v>4</v>
      </c>
      <c r="D5">
        <f t="shared" si="0"/>
        <v>0.6020599913279624</v>
      </c>
      <c r="E5">
        <f t="shared" si="1"/>
        <v>2.5720514860386359E-2</v>
      </c>
      <c r="F5">
        <f t="shared" si="2"/>
        <v>-4.1249575800619848E-3</v>
      </c>
      <c r="G5">
        <f t="shared" si="3"/>
        <v>3.25</v>
      </c>
      <c r="H5">
        <f t="shared" si="4"/>
        <v>0.30769230769230771</v>
      </c>
      <c r="J5" t="s">
        <v>95</v>
      </c>
      <c r="K5">
        <f>SUM(F2:F13)</f>
        <v>-6.5795200113337907E-2</v>
      </c>
    </row>
    <row r="6" spans="1:11" x14ac:dyDescent="0.35">
      <c r="A6">
        <v>5</v>
      </c>
      <c r="B6" t="s">
        <v>21</v>
      </c>
      <c r="C6">
        <v>5</v>
      </c>
      <c r="D6">
        <f t="shared" si="0"/>
        <v>0.69897000433601886</v>
      </c>
      <c r="E6">
        <f t="shared" si="1"/>
        <v>4.0279526703854611E-3</v>
      </c>
      <c r="F6">
        <f t="shared" si="2"/>
        <v>-2.5563866343092763E-4</v>
      </c>
      <c r="G6">
        <f t="shared" si="3"/>
        <v>2.6</v>
      </c>
      <c r="H6">
        <f t="shared" si="4"/>
        <v>0.38461538461538458</v>
      </c>
      <c r="J6" t="s">
        <v>96</v>
      </c>
      <c r="K6">
        <f>VAR(D2:D13)</f>
        <v>7.9112407697584028E-2</v>
      </c>
    </row>
    <row r="7" spans="1:11" x14ac:dyDescent="0.35">
      <c r="A7">
        <v>6</v>
      </c>
      <c r="B7" t="s">
        <v>8</v>
      </c>
      <c r="C7">
        <v>6</v>
      </c>
      <c r="D7">
        <f t="shared" si="0"/>
        <v>0.77815125038364363</v>
      </c>
      <c r="E7">
        <f t="shared" si="1"/>
        <v>2.4696412627774002E-4</v>
      </c>
      <c r="F7">
        <f t="shared" si="2"/>
        <v>3.8810640414453872E-6</v>
      </c>
      <c r="G7">
        <f t="shared" si="3"/>
        <v>2.1666666666666665</v>
      </c>
      <c r="H7">
        <f t="shared" si="4"/>
        <v>0.46153846153846156</v>
      </c>
      <c r="J7" t="s">
        <v>97</v>
      </c>
      <c r="K7">
        <f>STDEV(D2:D13)</f>
        <v>0.28126927969044901</v>
      </c>
    </row>
    <row r="8" spans="1:11" x14ac:dyDescent="0.35">
      <c r="A8">
        <v>7</v>
      </c>
      <c r="B8" t="s">
        <v>34</v>
      </c>
      <c r="C8">
        <v>6</v>
      </c>
      <c r="D8">
        <f t="shared" si="0"/>
        <v>0.77815125038364363</v>
      </c>
      <c r="E8">
        <f t="shared" si="1"/>
        <v>2.4696412627774002E-4</v>
      </c>
      <c r="F8">
        <f t="shared" si="2"/>
        <v>3.8810640414453872E-6</v>
      </c>
      <c r="G8">
        <f t="shared" si="3"/>
        <v>1.8571428571428572</v>
      </c>
      <c r="H8">
        <f t="shared" si="4"/>
        <v>0.53846153846153844</v>
      </c>
      <c r="J8" t="s">
        <v>98</v>
      </c>
      <c r="K8">
        <f>SKEW(D2:D13)</f>
        <v>-0.32256398074551212</v>
      </c>
    </row>
    <row r="9" spans="1:11" x14ac:dyDescent="0.35">
      <c r="A9">
        <v>8</v>
      </c>
      <c r="B9" t="s">
        <v>15</v>
      </c>
      <c r="C9">
        <v>8</v>
      </c>
      <c r="D9">
        <f t="shared" si="0"/>
        <v>0.90308998699194354</v>
      </c>
      <c r="E9">
        <f t="shared" si="1"/>
        <v>1.9783499589073345E-2</v>
      </c>
      <c r="F9">
        <f t="shared" si="2"/>
        <v>2.7826249665853266E-3</v>
      </c>
      <c r="G9">
        <f t="shared" si="3"/>
        <v>1.625</v>
      </c>
      <c r="H9">
        <f t="shared" si="4"/>
        <v>0.61538461538461542</v>
      </c>
      <c r="J9" t="s">
        <v>99</v>
      </c>
      <c r="K9">
        <v>-0.3</v>
      </c>
    </row>
    <row r="10" spans="1:11" x14ac:dyDescent="0.35">
      <c r="A10">
        <v>9</v>
      </c>
      <c r="B10" t="s">
        <v>58</v>
      </c>
      <c r="C10">
        <v>9</v>
      </c>
      <c r="D10">
        <f t="shared" si="0"/>
        <v>0.95424250943932487</v>
      </c>
      <c r="E10">
        <f t="shared" si="1"/>
        <v>3.6789676423799197E-2</v>
      </c>
      <c r="F10">
        <f t="shared" si="2"/>
        <v>7.0564936027330558E-3</v>
      </c>
      <c r="G10">
        <f t="shared" si="3"/>
        <v>1.4444444444444444</v>
      </c>
      <c r="H10">
        <f t="shared" si="4"/>
        <v>0.69230769230769229</v>
      </c>
      <c r="J10" t="s">
        <v>100</v>
      </c>
      <c r="K10">
        <v>-0.4</v>
      </c>
    </row>
    <row r="11" spans="1:11" x14ac:dyDescent="0.35">
      <c r="A11">
        <v>10</v>
      </c>
      <c r="B11" t="s">
        <v>39</v>
      </c>
      <c r="C11">
        <v>10</v>
      </c>
      <c r="D11">
        <f t="shared" si="0"/>
        <v>1</v>
      </c>
      <c r="E11">
        <f t="shared" si="1"/>
        <v>5.6436578990295631E-2</v>
      </c>
      <c r="F11">
        <f t="shared" si="2"/>
        <v>1.340729053005372E-2</v>
      </c>
      <c r="G11">
        <f t="shared" si="3"/>
        <v>1.3</v>
      </c>
      <c r="H11">
        <f t="shared" si="4"/>
        <v>0.76923076923076916</v>
      </c>
    </row>
    <row r="12" spans="1:11" x14ac:dyDescent="0.35">
      <c r="A12">
        <v>11</v>
      </c>
      <c r="B12" t="s">
        <v>52</v>
      </c>
      <c r="C12">
        <v>10</v>
      </c>
      <c r="D12">
        <f t="shared" si="0"/>
        <v>1</v>
      </c>
      <c r="E12">
        <f t="shared" si="1"/>
        <v>5.6436578990295631E-2</v>
      </c>
      <c r="F12">
        <f t="shared" si="2"/>
        <v>1.340729053005372E-2</v>
      </c>
      <c r="G12">
        <f t="shared" si="3"/>
        <v>1.1818181818181819</v>
      </c>
      <c r="H12">
        <f t="shared" si="4"/>
        <v>0.84615384615384615</v>
      </c>
    </row>
    <row r="13" spans="1:11" x14ac:dyDescent="0.35">
      <c r="A13">
        <v>12</v>
      </c>
      <c r="B13" t="s">
        <v>27</v>
      </c>
      <c r="C13">
        <v>17</v>
      </c>
      <c r="D13">
        <f t="shared" si="0"/>
        <v>1.2304489213782739</v>
      </c>
      <c r="E13">
        <f t="shared" si="1"/>
        <v>0.21903594661502088</v>
      </c>
      <c r="F13">
        <f t="shared" si="2"/>
        <v>0.10251161863810389</v>
      </c>
      <c r="G13">
        <f t="shared" si="3"/>
        <v>1.0833333333333333</v>
      </c>
      <c r="H13">
        <f t="shared" si="4"/>
        <v>0.92307692307692313</v>
      </c>
    </row>
    <row r="16" spans="1:11" x14ac:dyDescent="0.35">
      <c r="B16" t="s">
        <v>101</v>
      </c>
      <c r="C16" t="s">
        <v>102</v>
      </c>
      <c r="D16" t="s">
        <v>107</v>
      </c>
      <c r="E16" t="s">
        <v>103</v>
      </c>
      <c r="F16" t="s">
        <v>104</v>
      </c>
      <c r="G16" t="s">
        <v>105</v>
      </c>
      <c r="H16" s="1" t="s">
        <v>106</v>
      </c>
    </row>
    <row r="17" spans="2:8" x14ac:dyDescent="0.35">
      <c r="B17">
        <v>2</v>
      </c>
      <c r="C17">
        <v>0.05</v>
      </c>
      <c r="D17">
        <v>6.6000000000000003E-2</v>
      </c>
      <c r="E17">
        <f>(C17-D17)/($K$9-$K$10)</f>
        <v>-0.15999999999999995</v>
      </c>
      <c r="F17" s="2">
        <f>C17+(E17*($K$8-$K$9))</f>
        <v>5.3610236919281941E-2</v>
      </c>
      <c r="G17" s="2">
        <f t="shared" ref="G17:G23" si="5">$K$3+(F17*$K$7)</f>
        <v>0.77751507079704874</v>
      </c>
      <c r="H17" s="3">
        <f t="shared" ref="H17:H23" si="6">10^G17</f>
        <v>5.991217288486137</v>
      </c>
    </row>
    <row r="18" spans="2:8" x14ac:dyDescent="0.35">
      <c r="B18">
        <v>5</v>
      </c>
      <c r="C18">
        <v>0.85299999999999998</v>
      </c>
      <c r="D18">
        <v>0.85499999999999998</v>
      </c>
      <c r="E18">
        <f t="shared" ref="E18:E23" si="7">(C18-D18)/($K$9-$K$10)</f>
        <v>-2.0000000000000011E-2</v>
      </c>
      <c r="F18" s="2">
        <f t="shared" ref="F18:F23" si="8">C18+(E18*($K$8-$K$9))</f>
        <v>0.85345127961491019</v>
      </c>
      <c r="G18" s="2">
        <f t="shared" si="5"/>
        <v>1.0024857847429058</v>
      </c>
      <c r="H18" s="3">
        <f t="shared" si="6"/>
        <v>10.057401427384644</v>
      </c>
    </row>
    <row r="19" spans="2:8" x14ac:dyDescent="0.35">
      <c r="B19">
        <v>10</v>
      </c>
      <c r="C19">
        <v>1.2450000000000001</v>
      </c>
      <c r="D19">
        <v>1.2310000000000001</v>
      </c>
      <c r="E19">
        <f t="shared" si="7"/>
        <v>0.14000000000000007</v>
      </c>
      <c r="F19" s="2">
        <f t="shared" si="8"/>
        <v>1.2418410426956283</v>
      </c>
      <c r="G19" s="2">
        <f t="shared" si="5"/>
        <v>1.1117278936437636</v>
      </c>
      <c r="H19" s="3">
        <f t="shared" si="6"/>
        <v>12.933852195559925</v>
      </c>
    </row>
    <row r="20" spans="2:8" x14ac:dyDescent="0.35">
      <c r="B20">
        <v>25</v>
      </c>
      <c r="C20">
        <v>1.643</v>
      </c>
      <c r="D20">
        <v>1.6060000000000001</v>
      </c>
      <c r="E20">
        <f t="shared" si="7"/>
        <v>0.36999999999999911</v>
      </c>
      <c r="F20" s="2">
        <f t="shared" si="8"/>
        <v>1.6346513271241605</v>
      </c>
      <c r="G20" s="2">
        <f t="shared" si="5"/>
        <v>1.2222133593999771</v>
      </c>
      <c r="H20" s="3">
        <f t="shared" si="6"/>
        <v>16.680664959485281</v>
      </c>
    </row>
    <row r="21" spans="2:8" x14ac:dyDescent="0.35">
      <c r="B21">
        <v>50</v>
      </c>
      <c r="C21">
        <v>1.89</v>
      </c>
      <c r="D21">
        <v>1.8340000000000001</v>
      </c>
      <c r="E21">
        <f t="shared" si="7"/>
        <v>0.55999999999999805</v>
      </c>
      <c r="F21" s="2">
        <f t="shared" si="8"/>
        <v>1.8773641707825131</v>
      </c>
      <c r="G21" s="2">
        <f t="shared" si="5"/>
        <v>1.2904810261073827</v>
      </c>
      <c r="H21" s="3">
        <f t="shared" si="6"/>
        <v>19.520054510097218</v>
      </c>
    </row>
    <row r="22" spans="2:8" x14ac:dyDescent="0.35">
      <c r="B22">
        <v>100</v>
      </c>
      <c r="C22">
        <v>2.1040000000000001</v>
      </c>
      <c r="D22">
        <v>2.0289999999999999</v>
      </c>
      <c r="E22">
        <f t="shared" si="7"/>
        <v>0.75000000000000155</v>
      </c>
      <c r="F22" s="2">
        <f t="shared" si="8"/>
        <v>2.0870770144408661</v>
      </c>
      <c r="G22" s="2">
        <f t="shared" si="5"/>
        <v>1.3494668065850033</v>
      </c>
      <c r="H22" s="3">
        <f t="shared" si="6"/>
        <v>22.359742951946284</v>
      </c>
    </row>
    <row r="23" spans="2:8" x14ac:dyDescent="0.35">
      <c r="B23">
        <v>200</v>
      </c>
      <c r="C23">
        <v>2.294</v>
      </c>
      <c r="D23">
        <v>2.2010000000000001</v>
      </c>
      <c r="E23">
        <f t="shared" si="7"/>
        <v>0.92999999999999938</v>
      </c>
      <c r="F23" s="2">
        <f t="shared" si="8"/>
        <v>2.2730154979066737</v>
      </c>
      <c r="G23" s="2">
        <f t="shared" si="5"/>
        <v>1.4017655898961654</v>
      </c>
      <c r="H23" s="3">
        <f t="shared" si="6"/>
        <v>25.221190932410252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4169-4DC1-4459-8305-5BEF4A1F4A56}">
  <dimension ref="A1:K23"/>
  <sheetViews>
    <sheetView tabSelected="1" topLeftCell="A7" workbookViewId="0">
      <selection activeCell="K2" sqref="K2"/>
    </sheetView>
  </sheetViews>
  <sheetFormatPr defaultRowHeight="14.5" x14ac:dyDescent="0.35"/>
  <cols>
    <col min="2" max="2" width="10.4531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J1" t="s">
        <v>91</v>
      </c>
      <c r="K1">
        <f>COUNT(C2:C13)</f>
        <v>12</v>
      </c>
    </row>
    <row r="2" spans="1:11" x14ac:dyDescent="0.35">
      <c r="A2">
        <v>1</v>
      </c>
      <c r="B2" t="s">
        <v>77</v>
      </c>
      <c r="C2">
        <v>1.43</v>
      </c>
      <c r="D2">
        <f t="shared" ref="D2:D13" si="0">LOG(C2)</f>
        <v>0.1553360374650618</v>
      </c>
      <c r="E2">
        <f t="shared" ref="E2:E13" si="1">(D2-$K$3)^2</f>
        <v>0.39299467239315461</v>
      </c>
      <c r="F2">
        <f t="shared" ref="F2:F13" si="2">(D2-$K$3)^3</f>
        <v>-0.24636555867818635</v>
      </c>
      <c r="G2">
        <f t="shared" ref="G2:G13" si="3">($K$1+1)/A2</f>
        <v>13</v>
      </c>
      <c r="H2">
        <f t="shared" ref="H2:H13" si="4">1/G2</f>
        <v>7.6923076923076927E-2</v>
      </c>
      <c r="J2" t="s">
        <v>92</v>
      </c>
      <c r="K2">
        <f>AVERAGE(C2:C13)</f>
        <v>7.5691666666666668</v>
      </c>
    </row>
    <row r="3" spans="1:11" x14ac:dyDescent="0.35">
      <c r="A3">
        <v>2</v>
      </c>
      <c r="B3" t="s">
        <v>46</v>
      </c>
      <c r="C3">
        <v>1.98</v>
      </c>
      <c r="D3">
        <f t="shared" si="0"/>
        <v>0.2966651902615311</v>
      </c>
      <c r="E3">
        <f t="shared" si="1"/>
        <v>0.23577212496429706</v>
      </c>
      <c r="F3">
        <f t="shared" si="2"/>
        <v>-0.11448238977476045</v>
      </c>
      <c r="G3">
        <f t="shared" si="3"/>
        <v>6.5</v>
      </c>
      <c r="H3">
        <f t="shared" si="4"/>
        <v>0.15384615384615385</v>
      </c>
      <c r="J3" t="s">
        <v>93</v>
      </c>
      <c r="K3">
        <f>AVERAGE(D2:D13)</f>
        <v>0.78222890900943864</v>
      </c>
    </row>
    <row r="4" spans="1:11" x14ac:dyDescent="0.35">
      <c r="A4">
        <v>3</v>
      </c>
      <c r="B4" t="s">
        <v>8</v>
      </c>
      <c r="C4">
        <v>4.08</v>
      </c>
      <c r="D4">
        <f t="shared" si="0"/>
        <v>0.61066016308987991</v>
      </c>
      <c r="E4">
        <f t="shared" si="1"/>
        <v>2.9435834576410101E-2</v>
      </c>
      <c r="F4">
        <f t="shared" si="2"/>
        <v>-5.0502692233702663E-3</v>
      </c>
      <c r="G4">
        <f t="shared" si="3"/>
        <v>4.333333333333333</v>
      </c>
      <c r="H4">
        <f t="shared" si="4"/>
        <v>0.23076923076923078</v>
      </c>
      <c r="J4" t="s">
        <v>94</v>
      </c>
      <c r="K4">
        <f>SUM(E2:E13)</f>
        <v>1.1266013741323415</v>
      </c>
    </row>
    <row r="5" spans="1:11" x14ac:dyDescent="0.35">
      <c r="A5">
        <v>4</v>
      </c>
      <c r="B5" t="s">
        <v>21</v>
      </c>
      <c r="C5">
        <v>5.45</v>
      </c>
      <c r="D5">
        <f t="shared" si="0"/>
        <v>0.73639650227664244</v>
      </c>
      <c r="E5">
        <f t="shared" si="1"/>
        <v>2.1006095069204629E-3</v>
      </c>
      <c r="F5">
        <f t="shared" si="2"/>
        <v>-9.6275989307957138E-5</v>
      </c>
      <c r="G5">
        <f t="shared" si="3"/>
        <v>3.25</v>
      </c>
      <c r="H5">
        <f t="shared" si="4"/>
        <v>0.30769230769230771</v>
      </c>
      <c r="J5" t="s">
        <v>95</v>
      </c>
      <c r="K5">
        <f>SUM(F2:F13)</f>
        <v>-0.16474886076687653</v>
      </c>
    </row>
    <row r="6" spans="1:11" x14ac:dyDescent="0.35">
      <c r="A6">
        <v>5</v>
      </c>
      <c r="B6" t="s">
        <v>34</v>
      </c>
      <c r="C6">
        <v>5.46</v>
      </c>
      <c r="D6">
        <f t="shared" si="0"/>
        <v>0.73719264270473728</v>
      </c>
      <c r="E6">
        <f t="shared" si="1"/>
        <v>2.0282652826679798E-3</v>
      </c>
      <c r="F6">
        <f t="shared" si="2"/>
        <v>-9.1345495406815533E-5</v>
      </c>
      <c r="G6">
        <f t="shared" si="3"/>
        <v>2.6</v>
      </c>
      <c r="H6">
        <f t="shared" si="4"/>
        <v>0.38461538461538458</v>
      </c>
      <c r="J6" t="s">
        <v>96</v>
      </c>
      <c r="K6">
        <f>VAR(D2:D13)</f>
        <v>0.10241830673930349</v>
      </c>
    </row>
    <row r="7" spans="1:11" x14ac:dyDescent="0.35">
      <c r="A7">
        <v>6</v>
      </c>
      <c r="B7" t="s">
        <v>72</v>
      </c>
      <c r="C7">
        <v>6.22</v>
      </c>
      <c r="D7">
        <f t="shared" si="0"/>
        <v>0.79379038469081864</v>
      </c>
      <c r="E7">
        <f t="shared" si="1"/>
        <v>1.3366771993114103E-4</v>
      </c>
      <c r="F7">
        <f t="shared" si="2"/>
        <v>1.5453960933693993E-6</v>
      </c>
      <c r="G7">
        <f t="shared" si="3"/>
        <v>2.1666666666666665</v>
      </c>
      <c r="H7">
        <f t="shared" si="4"/>
        <v>0.46153846153846156</v>
      </c>
      <c r="J7" t="s">
        <v>97</v>
      </c>
      <c r="K7">
        <f>STDEV(D2:D13)</f>
        <v>0.32002860300183089</v>
      </c>
    </row>
    <row r="8" spans="1:11" x14ac:dyDescent="0.35">
      <c r="A8">
        <v>7</v>
      </c>
      <c r="B8" t="s">
        <v>65</v>
      </c>
      <c r="C8">
        <v>6.47</v>
      </c>
      <c r="D8">
        <f t="shared" si="0"/>
        <v>0.81090428066870035</v>
      </c>
      <c r="E8">
        <f t="shared" si="1"/>
        <v>8.2227693979678947E-4</v>
      </c>
      <c r="F8">
        <f t="shared" si="2"/>
        <v>2.3579096855513301E-5</v>
      </c>
      <c r="G8">
        <f t="shared" si="3"/>
        <v>1.8571428571428572</v>
      </c>
      <c r="H8">
        <f t="shared" si="4"/>
        <v>0.53846153846153844</v>
      </c>
      <c r="J8" t="s">
        <v>98</v>
      </c>
      <c r="K8">
        <f>SKEW(D2:D13)</f>
        <v>-0.5483332655095321</v>
      </c>
    </row>
    <row r="9" spans="1:11" x14ac:dyDescent="0.35">
      <c r="A9">
        <v>8</v>
      </c>
      <c r="B9" t="s">
        <v>15</v>
      </c>
      <c r="C9">
        <v>8.69</v>
      </c>
      <c r="D9">
        <f t="shared" si="0"/>
        <v>0.93901977644866641</v>
      </c>
      <c r="E9">
        <f t="shared" si="1"/>
        <v>2.4583376112345495E-2</v>
      </c>
      <c r="F9">
        <f t="shared" si="2"/>
        <v>3.8544488652394408E-3</v>
      </c>
      <c r="G9">
        <f t="shared" si="3"/>
        <v>1.625</v>
      </c>
      <c r="H9">
        <f t="shared" si="4"/>
        <v>0.61538461538461542</v>
      </c>
      <c r="J9" t="s">
        <v>99</v>
      </c>
      <c r="K9">
        <v>-0.5</v>
      </c>
    </row>
    <row r="10" spans="1:11" x14ac:dyDescent="0.35">
      <c r="A10">
        <v>9</v>
      </c>
      <c r="B10" t="s">
        <v>58</v>
      </c>
      <c r="C10">
        <v>8.76</v>
      </c>
      <c r="D10">
        <f t="shared" si="0"/>
        <v>0.94250410616808067</v>
      </c>
      <c r="E10">
        <f t="shared" si="1"/>
        <v>2.5688138824241574E-2</v>
      </c>
      <c r="F10">
        <f t="shared" si="2"/>
        <v>4.1171715146938849E-3</v>
      </c>
      <c r="G10">
        <f t="shared" si="3"/>
        <v>1.4444444444444444</v>
      </c>
      <c r="H10">
        <f t="shared" si="4"/>
        <v>0.69230769230769229</v>
      </c>
      <c r="J10" t="s">
        <v>100</v>
      </c>
      <c r="K10">
        <v>-0.6</v>
      </c>
    </row>
    <row r="11" spans="1:11" x14ac:dyDescent="0.35">
      <c r="A11">
        <v>10</v>
      </c>
      <c r="B11" t="s">
        <v>52</v>
      </c>
      <c r="C11">
        <v>10.220000000000001</v>
      </c>
      <c r="D11">
        <f t="shared" si="0"/>
        <v>1.0094508957986938</v>
      </c>
      <c r="E11">
        <f t="shared" si="1"/>
        <v>5.1629831280456465E-2</v>
      </c>
      <c r="F11">
        <f t="shared" si="2"/>
        <v>1.1731432841139354E-2</v>
      </c>
      <c r="G11">
        <f t="shared" si="3"/>
        <v>1.3</v>
      </c>
      <c r="H11">
        <f t="shared" si="4"/>
        <v>0.76923076923076916</v>
      </c>
    </row>
    <row r="12" spans="1:11" x14ac:dyDescent="0.35">
      <c r="A12">
        <v>11</v>
      </c>
      <c r="B12" t="s">
        <v>39</v>
      </c>
      <c r="C12">
        <v>10.49</v>
      </c>
      <c r="D12">
        <f t="shared" si="0"/>
        <v>1.0207754881935578</v>
      </c>
      <c r="E12">
        <f t="shared" si="1"/>
        <v>5.6904470440445228E-2</v>
      </c>
      <c r="F12">
        <f t="shared" si="2"/>
        <v>1.3574366763852035E-2</v>
      </c>
      <c r="G12">
        <f t="shared" si="3"/>
        <v>1.1818181818181819</v>
      </c>
      <c r="H12">
        <f t="shared" si="4"/>
        <v>0.84615384615384615</v>
      </c>
    </row>
    <row r="13" spans="1:11" x14ac:dyDescent="0.35">
      <c r="A13">
        <v>12</v>
      </c>
      <c r="B13" t="s">
        <v>27</v>
      </c>
      <c r="C13">
        <v>21.58</v>
      </c>
      <c r="D13">
        <f t="shared" si="0"/>
        <v>1.3340514403468919</v>
      </c>
      <c r="E13">
        <f t="shared" si="1"/>
        <v>0.30450810609167461</v>
      </c>
      <c r="F13">
        <f t="shared" si="2"/>
        <v>0.16803443391628167</v>
      </c>
      <c r="G13">
        <f t="shared" si="3"/>
        <v>1.0833333333333333</v>
      </c>
      <c r="H13">
        <f t="shared" si="4"/>
        <v>0.92307692307692313</v>
      </c>
    </row>
    <row r="16" spans="1:11" x14ac:dyDescent="0.35">
      <c r="B16" t="s">
        <v>101</v>
      </c>
      <c r="C16" t="s">
        <v>108</v>
      </c>
      <c r="D16" t="s">
        <v>109</v>
      </c>
      <c r="E16" t="s">
        <v>103</v>
      </c>
      <c r="F16" t="s">
        <v>104</v>
      </c>
      <c r="G16" t="s">
        <v>105</v>
      </c>
      <c r="H16" s="1" t="s">
        <v>106</v>
      </c>
    </row>
    <row r="17" spans="2:8" x14ac:dyDescent="0.35">
      <c r="B17">
        <v>2</v>
      </c>
      <c r="C17">
        <v>8.3000000000000004E-2</v>
      </c>
      <c r="D17">
        <v>9.9000000000000005E-2</v>
      </c>
      <c r="E17">
        <f>(C17-D17)/($K$9-$K$10)</f>
        <v>-0.16000000000000003</v>
      </c>
      <c r="F17" s="2">
        <f>C17+(E17*($K$8-$K$9))</f>
        <v>9.0733322481525144E-2</v>
      </c>
      <c r="G17" s="2">
        <f t="shared" ref="G17:G23" si="5">$K$3+(F17*$K$7)</f>
        <v>0.81126616744891578</v>
      </c>
      <c r="H17" s="3">
        <f t="shared" ref="H17:H23" si="6">10^G17</f>
        <v>6.4753935367703059</v>
      </c>
    </row>
    <row r="18" spans="2:8" x14ac:dyDescent="0.35">
      <c r="B18">
        <v>5</v>
      </c>
      <c r="C18">
        <v>0.85599999999999998</v>
      </c>
      <c r="D18">
        <v>0.85699999999999998</v>
      </c>
      <c r="E18">
        <f t="shared" ref="E18:E23" si="7">(C18-D18)/($K$9-$K$10)</f>
        <v>-1.0000000000000011E-2</v>
      </c>
      <c r="F18" s="2">
        <f t="shared" ref="F18:F23" si="8">C18+(E18*($K$8-$K$9))</f>
        <v>0.85648333265509535</v>
      </c>
      <c r="G18" s="2">
        <f t="shared" si="5"/>
        <v>1.0563280734534013</v>
      </c>
      <c r="H18" s="3">
        <f t="shared" si="6"/>
        <v>11.384869935420099</v>
      </c>
    </row>
    <row r="19" spans="2:8" x14ac:dyDescent="0.35">
      <c r="B19">
        <v>10</v>
      </c>
      <c r="C19">
        <v>1.216</v>
      </c>
      <c r="D19">
        <v>1.2</v>
      </c>
      <c r="E19">
        <f t="shared" si="7"/>
        <v>0.16000000000000017</v>
      </c>
      <c r="F19" s="2">
        <f t="shared" si="8"/>
        <v>1.2082666775184747</v>
      </c>
      <c r="G19" s="2">
        <f t="shared" si="5"/>
        <v>1.1689088058693398</v>
      </c>
      <c r="H19" s="3">
        <f t="shared" si="6"/>
        <v>14.753966936354063</v>
      </c>
    </row>
    <row r="20" spans="2:8" x14ac:dyDescent="0.35">
      <c r="B20">
        <v>25</v>
      </c>
      <c r="C20">
        <v>1.5669999999999999</v>
      </c>
      <c r="D20">
        <v>1.528</v>
      </c>
      <c r="E20">
        <f t="shared" si="7"/>
        <v>0.38999999999999935</v>
      </c>
      <c r="F20" s="2">
        <f t="shared" si="8"/>
        <v>1.5481500264512824</v>
      </c>
      <c r="G20" s="2">
        <f t="shared" si="5"/>
        <v>1.2776811992118902</v>
      </c>
      <c r="H20" s="3">
        <f t="shared" si="6"/>
        <v>18.953141248893946</v>
      </c>
    </row>
    <row r="21" spans="2:8" x14ac:dyDescent="0.35">
      <c r="B21">
        <v>50</v>
      </c>
      <c r="C21">
        <v>1.7769999999999999</v>
      </c>
      <c r="D21">
        <v>1.72</v>
      </c>
      <c r="E21">
        <f t="shared" si="7"/>
        <v>0.56999999999999951</v>
      </c>
      <c r="F21" s="2">
        <f t="shared" si="8"/>
        <v>1.7494500386595666</v>
      </c>
      <c r="G21" s="2">
        <f t="shared" si="5"/>
        <v>1.3421029609031589</v>
      </c>
      <c r="H21" s="3">
        <f t="shared" si="6"/>
        <v>21.983809949116125</v>
      </c>
    </row>
    <row r="22" spans="2:8" x14ac:dyDescent="0.35">
      <c r="B22">
        <v>100</v>
      </c>
      <c r="C22">
        <v>1.9550000000000001</v>
      </c>
      <c r="D22">
        <v>1.88</v>
      </c>
      <c r="E22">
        <f t="shared" si="7"/>
        <v>0.750000000000002</v>
      </c>
      <c r="F22" s="2">
        <f t="shared" si="8"/>
        <v>1.918750050867851</v>
      </c>
      <c r="G22" s="2">
        <f t="shared" si="5"/>
        <v>1.396283807298369</v>
      </c>
      <c r="H22" s="3">
        <f t="shared" si="6"/>
        <v>24.90484294331279</v>
      </c>
    </row>
    <row r="23" spans="2:8" x14ac:dyDescent="0.35">
      <c r="B23">
        <v>200</v>
      </c>
      <c r="C23">
        <v>2.1080000000000001</v>
      </c>
      <c r="D23">
        <v>2.016</v>
      </c>
      <c r="E23">
        <f t="shared" si="7"/>
        <v>0.92000000000000104</v>
      </c>
      <c r="F23" s="2">
        <f t="shared" si="8"/>
        <v>2.0635333957312305</v>
      </c>
      <c r="G23" s="2">
        <f t="shared" si="5"/>
        <v>1.4426186188929286</v>
      </c>
      <c r="H23" s="3">
        <f t="shared" si="6"/>
        <v>27.708857481055574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2019-04-16T07:27:06Z</dcterms:modified>
</cp:coreProperties>
</file>