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lmalyk\"/>
    </mc:Choice>
  </mc:AlternateContent>
  <xr:revisionPtr revIDLastSave="0" documentId="13_ncr:1_{D0530130-FFEA-46CA-827C-66436B178D61}" xr6:coauthVersionLast="43" xr6:coauthVersionMax="43" xr10:uidLastSave="{00000000-0000-0000-0000-000000000000}"/>
  <bookViews>
    <workbookView xWindow="-110" yWindow="-110" windowWidth="19420" windowHeight="10420" activeTab="3" xr2:uid="{00000000-000D-0000-FFFF-FFFF00000000}"/>
  </bookViews>
  <sheets>
    <sheet name="Sheet1" sheetId="1" r:id="rId1"/>
    <sheet name="Sheet2" sheetId="2" r:id="rId2"/>
    <sheet name="duration" sheetId="3" r:id="rId3"/>
    <sheet name="magnitud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  <c r="E23" i="4"/>
  <c r="D19" i="4"/>
  <c r="D18" i="4"/>
  <c r="D17" i="4"/>
  <c r="D16" i="4"/>
  <c r="D15" i="4"/>
  <c r="D14" i="4"/>
  <c r="D13" i="4"/>
  <c r="D12" i="4"/>
  <c r="D11" i="4"/>
  <c r="D10" i="4"/>
  <c r="G9" i="4"/>
  <c r="H9" i="4" s="1"/>
  <c r="D9" i="4"/>
  <c r="D8" i="4"/>
  <c r="G7" i="4"/>
  <c r="H7" i="4" s="1"/>
  <c r="D7" i="4"/>
  <c r="D6" i="4"/>
  <c r="G5" i="4"/>
  <c r="H5" i="4" s="1"/>
  <c r="D5" i="4"/>
  <c r="D4" i="4"/>
  <c r="D3" i="4"/>
  <c r="K2" i="4"/>
  <c r="D2" i="4"/>
  <c r="K1" i="4"/>
  <c r="G16" i="4" s="1"/>
  <c r="H16" i="4" s="1"/>
  <c r="E23" i="3"/>
  <c r="F23" i="3" s="1"/>
  <c r="G23" i="3" s="1"/>
  <c r="H23" i="3" s="1"/>
  <c r="E29" i="3"/>
  <c r="E28" i="3"/>
  <c r="E27" i="3"/>
  <c r="E26" i="3"/>
  <c r="E25" i="3"/>
  <c r="E24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E3" i="2"/>
  <c r="E17" i="2"/>
  <c r="E16" i="2"/>
  <c r="E9" i="2"/>
  <c r="E10" i="2"/>
  <c r="E4" i="2"/>
  <c r="E18" i="2"/>
  <c r="E5" i="2"/>
  <c r="E13" i="2"/>
  <c r="E14" i="2"/>
  <c r="E12" i="2"/>
  <c r="E6" i="2"/>
  <c r="E8" i="2"/>
  <c r="E19" i="2"/>
  <c r="E2" i="2"/>
  <c r="E15" i="2"/>
  <c r="E11" i="2"/>
  <c r="D3" i="2"/>
  <c r="D17" i="2"/>
  <c r="D16" i="2"/>
  <c r="D9" i="2"/>
  <c r="D10" i="2"/>
  <c r="D4" i="2"/>
  <c r="D18" i="2"/>
  <c r="D5" i="2"/>
  <c r="D13" i="2"/>
  <c r="D14" i="2"/>
  <c r="D12" i="2"/>
  <c r="D6" i="2"/>
  <c r="D8" i="2"/>
  <c r="D19" i="2"/>
  <c r="D2" i="2"/>
  <c r="D15" i="2"/>
  <c r="D11" i="2"/>
  <c r="E7" i="2"/>
  <c r="D7" i="2"/>
  <c r="G3" i="4" l="1"/>
  <c r="H3" i="4" s="1"/>
  <c r="G13" i="4"/>
  <c r="H13" i="4" s="1"/>
  <c r="F23" i="4"/>
  <c r="G23" i="4" s="1"/>
  <c r="H23" i="4" s="1"/>
  <c r="F4" i="4"/>
  <c r="K6" i="4"/>
  <c r="K8" i="4"/>
  <c r="F26" i="4" s="1"/>
  <c r="G26" i="4" s="1"/>
  <c r="H26" i="4" s="1"/>
  <c r="E14" i="4"/>
  <c r="G17" i="4"/>
  <c r="H17" i="4" s="1"/>
  <c r="F24" i="4"/>
  <c r="F5" i="4"/>
  <c r="F7" i="4"/>
  <c r="K3" i="4"/>
  <c r="F9" i="4" s="1"/>
  <c r="F25" i="4"/>
  <c r="F29" i="4"/>
  <c r="F17" i="4"/>
  <c r="E7" i="4"/>
  <c r="E5" i="4"/>
  <c r="F18" i="4"/>
  <c r="F14" i="4"/>
  <c r="E11" i="4"/>
  <c r="E17" i="4"/>
  <c r="E9" i="4"/>
  <c r="E3" i="4"/>
  <c r="E15" i="4"/>
  <c r="E8" i="4"/>
  <c r="E2" i="4"/>
  <c r="E6" i="4"/>
  <c r="E4" i="4"/>
  <c r="F15" i="4"/>
  <c r="F3" i="4"/>
  <c r="F13" i="4"/>
  <c r="F16" i="4"/>
  <c r="F19" i="4"/>
  <c r="F6" i="4"/>
  <c r="F8" i="4"/>
  <c r="E10" i="4"/>
  <c r="G10" i="4"/>
  <c r="H10" i="4" s="1"/>
  <c r="E12" i="4"/>
  <c r="G14" i="4"/>
  <c r="H14" i="4" s="1"/>
  <c r="E16" i="4"/>
  <c r="G18" i="4"/>
  <c r="H18" i="4" s="1"/>
  <c r="G2" i="4"/>
  <c r="H2" i="4" s="1"/>
  <c r="G6" i="4"/>
  <c r="H6" i="4" s="1"/>
  <c r="K7" i="4"/>
  <c r="G8" i="4"/>
  <c r="H8" i="4" s="1"/>
  <c r="G11" i="4"/>
  <c r="H11" i="4" s="1"/>
  <c r="F12" i="4"/>
  <c r="G15" i="4"/>
  <c r="H15" i="4" s="1"/>
  <c r="G19" i="4"/>
  <c r="H19" i="4" s="1"/>
  <c r="G4" i="4"/>
  <c r="H4" i="4" s="1"/>
  <c r="G12" i="4"/>
  <c r="H12" i="4" s="1"/>
  <c r="K8" i="3"/>
  <c r="F27" i="3"/>
  <c r="K6" i="3"/>
  <c r="F24" i="3"/>
  <c r="K3" i="3"/>
  <c r="F3" i="3" s="1"/>
  <c r="K7" i="3"/>
  <c r="F29" i="3"/>
  <c r="G2" i="3"/>
  <c r="H2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12" i="3"/>
  <c r="H12" i="3" s="1"/>
  <c r="G16" i="3"/>
  <c r="H16" i="3" s="1"/>
  <c r="G3" i="3"/>
  <c r="H3" i="3" s="1"/>
  <c r="G5" i="3"/>
  <c r="H5" i="3" s="1"/>
  <c r="G7" i="3"/>
  <c r="H7" i="3" s="1"/>
  <c r="G9" i="3"/>
  <c r="H9" i="3" s="1"/>
  <c r="G13" i="3"/>
  <c r="H13" i="3" s="1"/>
  <c r="G17" i="3"/>
  <c r="H17" i="3" s="1"/>
  <c r="G10" i="3"/>
  <c r="H10" i="3" s="1"/>
  <c r="G14" i="3"/>
  <c r="H14" i="3" s="1"/>
  <c r="G18" i="3"/>
  <c r="H18" i="3" s="1"/>
  <c r="F28" i="4" l="1"/>
  <c r="F11" i="4"/>
  <c r="F2" i="4"/>
  <c r="K5" i="4" s="1"/>
  <c r="G29" i="4"/>
  <c r="H29" i="4" s="1"/>
  <c r="F10" i="4"/>
  <c r="E13" i="4"/>
  <c r="G27" i="4"/>
  <c r="H27" i="4" s="1"/>
  <c r="E19" i="4"/>
  <c r="E18" i="4"/>
  <c r="F27" i="4"/>
  <c r="K4" i="4"/>
  <c r="G24" i="4"/>
  <c r="H24" i="4" s="1"/>
  <c r="G28" i="4"/>
  <c r="H28" i="4" s="1"/>
  <c r="G25" i="4"/>
  <c r="H25" i="4" s="1"/>
  <c r="G27" i="3"/>
  <c r="H27" i="3" s="1"/>
  <c r="E13" i="3"/>
  <c r="F18" i="3"/>
  <c r="F6" i="3"/>
  <c r="F7" i="3"/>
  <c r="E16" i="3"/>
  <c r="E2" i="3"/>
  <c r="E6" i="3"/>
  <c r="F17" i="3"/>
  <c r="F5" i="3"/>
  <c r="F15" i="3"/>
  <c r="E12" i="3"/>
  <c r="F26" i="3"/>
  <c r="G26" i="3" s="1"/>
  <c r="H26" i="3" s="1"/>
  <c r="E17" i="3"/>
  <c r="E7" i="3"/>
  <c r="F14" i="3"/>
  <c r="F19" i="3"/>
  <c r="G29" i="3"/>
  <c r="H29" i="3" s="1"/>
  <c r="F16" i="3"/>
  <c r="F10" i="3"/>
  <c r="F8" i="3"/>
  <c r="F13" i="3"/>
  <c r="E3" i="3"/>
  <c r="F11" i="3"/>
  <c r="E19" i="3"/>
  <c r="E11" i="3"/>
  <c r="E14" i="3"/>
  <c r="F12" i="3"/>
  <c r="G24" i="3"/>
  <c r="H24" i="3" s="1"/>
  <c r="E15" i="3"/>
  <c r="E8" i="3"/>
  <c r="E18" i="3"/>
  <c r="E10" i="3"/>
  <c r="E9" i="3"/>
  <c r="E5" i="3"/>
  <c r="K4" i="3" s="1"/>
  <c r="F25" i="3"/>
  <c r="G25" i="3" s="1"/>
  <c r="H25" i="3" s="1"/>
  <c r="F28" i="3"/>
  <c r="G28" i="3" s="1"/>
  <c r="H28" i="3" s="1"/>
  <c r="F9" i="3"/>
  <c r="F2" i="3"/>
  <c r="E4" i="3"/>
  <c r="F4" i="3"/>
  <c r="K5" i="3" l="1"/>
</calcChain>
</file>

<file path=xl/sharedStrings.xml><?xml version="1.0" encoding="utf-8"?>
<sst xmlns="http://schemas.openxmlformats.org/spreadsheetml/2006/main" count="279" uniqueCount="141">
  <si>
    <t>Almalyk</t>
  </si>
  <si>
    <t>start_date</t>
  </si>
  <si>
    <t>end_date</t>
  </si>
  <si>
    <t>duration</t>
  </si>
  <si>
    <t>peak</t>
  </si>
  <si>
    <t>sum</t>
  </si>
  <si>
    <t>average</t>
  </si>
  <si>
    <t>median</t>
  </si>
  <si>
    <t>11/01/1979</t>
  </si>
  <si>
    <t>02/01/1980</t>
  </si>
  <si>
    <t>3</t>
  </si>
  <si>
    <t>-1.06</t>
  </si>
  <si>
    <t>-2.46</t>
  </si>
  <si>
    <t>-0.82</t>
  </si>
  <si>
    <t>-0.76</t>
  </si>
  <si>
    <t>01/01/1981</t>
  </si>
  <si>
    <t>04/01/1981</t>
  </si>
  <si>
    <t>-1.02</t>
  </si>
  <si>
    <t>-1.5</t>
  </si>
  <si>
    <t>-0.5</t>
  </si>
  <si>
    <t>-0.42</t>
  </si>
  <si>
    <t>01/01/1982</t>
  </si>
  <si>
    <t>08/01/1982</t>
  </si>
  <si>
    <t>7</t>
  </si>
  <si>
    <t>-1.83</t>
  </si>
  <si>
    <t>-7.68</t>
  </si>
  <si>
    <t>-1.1</t>
  </si>
  <si>
    <t>-1</t>
  </si>
  <si>
    <t>02/01/1983</t>
  </si>
  <si>
    <t>07/01/1983</t>
  </si>
  <si>
    <t>5</t>
  </si>
  <si>
    <t>-2.41</t>
  </si>
  <si>
    <t>-7.53</t>
  </si>
  <si>
    <t>-1.51</t>
  </si>
  <si>
    <t>-2.03</t>
  </si>
  <si>
    <t>10/01/1983</t>
  </si>
  <si>
    <t>03/01/1984</t>
  </si>
  <si>
    <t>-1.78</t>
  </si>
  <si>
    <t>-2.9</t>
  </si>
  <si>
    <t>-0.58</t>
  </si>
  <si>
    <t>-0.27</t>
  </si>
  <si>
    <t>06/01/1984</t>
  </si>
  <si>
    <t>10/01/1984</t>
  </si>
  <si>
    <t>4</t>
  </si>
  <si>
    <t>-1.09</t>
  </si>
  <si>
    <t>-3.01</t>
  </si>
  <si>
    <t>-0.75</t>
  </si>
  <si>
    <t>-0.68</t>
  </si>
  <si>
    <t>09/01/1985</t>
  </si>
  <si>
    <t>10/01/1985</t>
  </si>
  <si>
    <t>1</t>
  </si>
  <si>
    <t>-1.58</t>
  </si>
  <si>
    <t>01/01/1986</t>
  </si>
  <si>
    <t>09/01/1986</t>
  </si>
  <si>
    <t>8</t>
  </si>
  <si>
    <t>-1.59</t>
  </si>
  <si>
    <t>-9.05</t>
  </si>
  <si>
    <t>-1.13</t>
  </si>
  <si>
    <t>-1.19</t>
  </si>
  <si>
    <t>07/01/1987</t>
  </si>
  <si>
    <t>09/01/1987</t>
  </si>
  <si>
    <t>2</t>
  </si>
  <si>
    <t>-1.25</t>
  </si>
  <si>
    <t>-1.89</t>
  </si>
  <si>
    <t>-0.94</t>
  </si>
  <si>
    <t>06/01/1988</t>
  </si>
  <si>
    <t>01/01/1989</t>
  </si>
  <si>
    <t>-1.9</t>
  </si>
  <si>
    <t>-5.31</t>
  </si>
  <si>
    <t>-0.61</t>
  </si>
  <si>
    <t>05/01/1989</t>
  </si>
  <si>
    <t>12/01/1989</t>
  </si>
  <si>
    <t>-1.39</t>
  </si>
  <si>
    <t>-5.53</t>
  </si>
  <si>
    <t>-0.79</t>
  </si>
  <si>
    <t>-0.62</t>
  </si>
  <si>
    <t>07/01/1990</t>
  </si>
  <si>
    <t>10/01/1990</t>
  </si>
  <si>
    <t>-1.43</t>
  </si>
  <si>
    <t>-3.66</t>
  </si>
  <si>
    <t>-1.22</t>
  </si>
  <si>
    <t>-1.17</t>
  </si>
  <si>
    <t>10/01/1991</t>
  </si>
  <si>
    <t>12/01/1991</t>
  </si>
  <si>
    <t>-1.16</t>
  </si>
  <si>
    <t>-2.2</t>
  </si>
  <si>
    <t>11/01/1992</t>
  </si>
  <si>
    <t>02/01/1993</t>
  </si>
  <si>
    <t>-2.56</t>
  </si>
  <si>
    <t>-0.85</t>
  </si>
  <si>
    <t>03/01/1995</t>
  </si>
  <si>
    <t>02/01/1996</t>
  </si>
  <si>
    <t>11</t>
  </si>
  <si>
    <t>-2.18</t>
  </si>
  <si>
    <t>-13</t>
  </si>
  <si>
    <t>-1.18</t>
  </si>
  <si>
    <t>-1.15</t>
  </si>
  <si>
    <t>07/01/1996</t>
  </si>
  <si>
    <t>08/01/1996</t>
  </si>
  <si>
    <t>-1.4</t>
  </si>
  <si>
    <t>11/01/1996</t>
  </si>
  <si>
    <t>05/01/1997</t>
  </si>
  <si>
    <t>6</t>
  </si>
  <si>
    <t>-3.11</t>
  </si>
  <si>
    <t>-6.83</t>
  </si>
  <si>
    <t>-1.14</t>
  </si>
  <si>
    <t>-0.91</t>
  </si>
  <si>
    <t>09/01/1997</t>
  </si>
  <si>
    <t>01/01/1998</t>
  </si>
  <si>
    <t>-1.69</t>
  </si>
  <si>
    <t>-3.61</t>
  </si>
  <si>
    <t>-0.9</t>
  </si>
  <si>
    <t>-0.89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</si>
  <si>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</si>
  <si>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</si>
  <si>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</si>
  <si>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</si>
  <si>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</si>
  <si>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</si>
  <si>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</si>
  <si>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</si>
  <si>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</si>
  <si>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</si>
  <si>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</si>
  <si>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</si>
  <si>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</si>
  <si>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</si>
  <si>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</si>
  <si>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</si>
  <si>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</si>
  <si>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</si>
  <si>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</si>
  <si>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</si>
  <si>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</si>
  <si>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</si>
  <si>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</si>
  <si>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</si>
  <si>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(-0.5)</t>
  </si>
  <si>
    <t>K (-0.6)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</si>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</sst>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opLeftCell="A4" workbookViewId="0">
      <selection activeCell="E2" sqref="E2:E20"/>
    </sheetView>
  </sheetViews>
  <sheetFormatPr defaultRowHeight="14.5" x14ac:dyDescent="0.35"/>
  <sheetData>
    <row r="1" spans="1:7" x14ac:dyDescent="0.35">
      <c r="A1" t="s">
        <v>0</v>
      </c>
    </row>
    <row r="2" spans="1:7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</row>
    <row r="3" spans="1:7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</row>
    <row r="4" spans="1:7" x14ac:dyDescent="0.35">
      <c r="A4" t="s">
        <v>15</v>
      </c>
      <c r="B4" t="s">
        <v>16</v>
      </c>
      <c r="C4" t="s">
        <v>10</v>
      </c>
      <c r="D4" t="s">
        <v>17</v>
      </c>
      <c r="E4" t="s">
        <v>18</v>
      </c>
      <c r="F4" t="s">
        <v>19</v>
      </c>
      <c r="G4" t="s">
        <v>20</v>
      </c>
    </row>
    <row r="5" spans="1:7" x14ac:dyDescent="0.35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</row>
    <row r="6" spans="1:7" x14ac:dyDescent="0.35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</row>
    <row r="7" spans="1:7" x14ac:dyDescent="0.35">
      <c r="A7" t="s">
        <v>35</v>
      </c>
      <c r="B7" t="s">
        <v>36</v>
      </c>
      <c r="C7" t="s">
        <v>30</v>
      </c>
      <c r="D7" t="s">
        <v>37</v>
      </c>
      <c r="E7" t="s">
        <v>38</v>
      </c>
      <c r="F7" t="s">
        <v>39</v>
      </c>
      <c r="G7" t="s">
        <v>40</v>
      </c>
    </row>
    <row r="8" spans="1:7" x14ac:dyDescent="0.35">
      <c r="A8" t="s">
        <v>41</v>
      </c>
      <c r="B8" t="s">
        <v>42</v>
      </c>
      <c r="C8" t="s">
        <v>43</v>
      </c>
      <c r="D8" t="s">
        <v>44</v>
      </c>
      <c r="E8" t="s">
        <v>45</v>
      </c>
      <c r="F8" t="s">
        <v>46</v>
      </c>
      <c r="G8" t="s">
        <v>47</v>
      </c>
    </row>
    <row r="9" spans="1:7" x14ac:dyDescent="0.35">
      <c r="A9" t="s">
        <v>48</v>
      </c>
      <c r="B9" t="s">
        <v>49</v>
      </c>
      <c r="C9" t="s">
        <v>50</v>
      </c>
      <c r="D9" t="s">
        <v>51</v>
      </c>
      <c r="E9" t="s">
        <v>51</v>
      </c>
      <c r="F9" t="s">
        <v>51</v>
      </c>
      <c r="G9" t="s">
        <v>51</v>
      </c>
    </row>
    <row r="10" spans="1:7" x14ac:dyDescent="0.35">
      <c r="A10" t="s">
        <v>52</v>
      </c>
      <c r="B10" t="s">
        <v>53</v>
      </c>
      <c r="C10" t="s">
        <v>54</v>
      </c>
      <c r="D10" t="s">
        <v>55</v>
      </c>
      <c r="E10" t="s">
        <v>56</v>
      </c>
      <c r="F10" t="s">
        <v>57</v>
      </c>
      <c r="G10" t="s">
        <v>58</v>
      </c>
    </row>
    <row r="11" spans="1:7" x14ac:dyDescent="0.35">
      <c r="A11" t="s">
        <v>59</v>
      </c>
      <c r="B11" t="s">
        <v>60</v>
      </c>
      <c r="C11" t="s">
        <v>61</v>
      </c>
      <c r="D11" t="s">
        <v>62</v>
      </c>
      <c r="E11" t="s">
        <v>63</v>
      </c>
      <c r="F11" t="s">
        <v>64</v>
      </c>
      <c r="G11" t="s">
        <v>64</v>
      </c>
    </row>
    <row r="12" spans="1:7" x14ac:dyDescent="0.35">
      <c r="A12" t="s">
        <v>65</v>
      </c>
      <c r="B12" t="s">
        <v>66</v>
      </c>
      <c r="C12" t="s">
        <v>23</v>
      </c>
      <c r="D12" t="s">
        <v>67</v>
      </c>
      <c r="E12" t="s">
        <v>68</v>
      </c>
      <c r="F12" t="s">
        <v>14</v>
      </c>
      <c r="G12" t="s">
        <v>69</v>
      </c>
    </row>
    <row r="13" spans="1:7" x14ac:dyDescent="0.35">
      <c r="A13" t="s">
        <v>70</v>
      </c>
      <c r="B13" t="s">
        <v>71</v>
      </c>
      <c r="C13" t="s">
        <v>23</v>
      </c>
      <c r="D13" t="s">
        <v>72</v>
      </c>
      <c r="E13" t="s">
        <v>73</v>
      </c>
      <c r="F13" t="s">
        <v>74</v>
      </c>
      <c r="G13" t="s">
        <v>75</v>
      </c>
    </row>
    <row r="14" spans="1:7" x14ac:dyDescent="0.35">
      <c r="A14" t="s">
        <v>76</v>
      </c>
      <c r="B14" t="s">
        <v>77</v>
      </c>
      <c r="C14" t="s">
        <v>10</v>
      </c>
      <c r="D14" t="s">
        <v>78</v>
      </c>
      <c r="E14" t="s">
        <v>79</v>
      </c>
      <c r="F14" t="s">
        <v>80</v>
      </c>
      <c r="G14" t="s">
        <v>81</v>
      </c>
    </row>
    <row r="15" spans="1:7" x14ac:dyDescent="0.35">
      <c r="A15" t="s">
        <v>82</v>
      </c>
      <c r="B15" t="s">
        <v>83</v>
      </c>
      <c r="C15" t="s">
        <v>61</v>
      </c>
      <c r="D15" t="s">
        <v>84</v>
      </c>
      <c r="E15" t="s">
        <v>85</v>
      </c>
      <c r="F15" t="s">
        <v>26</v>
      </c>
      <c r="G15" t="s">
        <v>26</v>
      </c>
    </row>
    <row r="16" spans="1:7" x14ac:dyDescent="0.35">
      <c r="A16" t="s">
        <v>86</v>
      </c>
      <c r="B16" t="s">
        <v>87</v>
      </c>
      <c r="C16" t="s">
        <v>10</v>
      </c>
      <c r="D16" t="s">
        <v>37</v>
      </c>
      <c r="E16" t="s">
        <v>88</v>
      </c>
      <c r="F16" t="s">
        <v>89</v>
      </c>
      <c r="G16" t="s">
        <v>20</v>
      </c>
    </row>
    <row r="17" spans="1:7" x14ac:dyDescent="0.35">
      <c r="A17" t="s">
        <v>90</v>
      </c>
      <c r="B17" t="s">
        <v>91</v>
      </c>
      <c r="C17" t="s">
        <v>92</v>
      </c>
      <c r="D17" t="s">
        <v>93</v>
      </c>
      <c r="E17" t="s">
        <v>94</v>
      </c>
      <c r="F17" t="s">
        <v>95</v>
      </c>
      <c r="G17" t="s">
        <v>96</v>
      </c>
    </row>
    <row r="18" spans="1:7" x14ac:dyDescent="0.35">
      <c r="A18" t="s">
        <v>97</v>
      </c>
      <c r="B18" t="s">
        <v>98</v>
      </c>
      <c r="C18" t="s">
        <v>50</v>
      </c>
      <c r="D18" t="s">
        <v>99</v>
      </c>
      <c r="E18" t="s">
        <v>99</v>
      </c>
      <c r="F18" t="s">
        <v>99</v>
      </c>
      <c r="G18" t="s">
        <v>99</v>
      </c>
    </row>
    <row r="19" spans="1:7" x14ac:dyDescent="0.35">
      <c r="A19" t="s">
        <v>100</v>
      </c>
      <c r="B19" t="s">
        <v>101</v>
      </c>
      <c r="C19" t="s">
        <v>102</v>
      </c>
      <c r="D19" t="s">
        <v>103</v>
      </c>
      <c r="E19" t="s">
        <v>104</v>
      </c>
      <c r="F19" t="s">
        <v>105</v>
      </c>
      <c r="G19" t="s">
        <v>106</v>
      </c>
    </row>
    <row r="20" spans="1:7" x14ac:dyDescent="0.35">
      <c r="A20" t="s">
        <v>107</v>
      </c>
      <c r="B20" t="s">
        <v>108</v>
      </c>
      <c r="C20" t="s">
        <v>43</v>
      </c>
      <c r="D20" t="s">
        <v>109</v>
      </c>
      <c r="E20" t="s">
        <v>110</v>
      </c>
      <c r="F20" t="s">
        <v>111</v>
      </c>
      <c r="G20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96AE-FA47-4D9F-A2F8-9D584E0655BD}">
  <dimension ref="A1:E19"/>
  <sheetViews>
    <sheetView workbookViewId="0">
      <selection activeCell="E2" sqref="E2:E19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3</v>
      </c>
      <c r="C1" t="s">
        <v>5</v>
      </c>
      <c r="D1" t="s">
        <v>3</v>
      </c>
      <c r="E1" t="s">
        <v>113</v>
      </c>
    </row>
    <row r="2" spans="1:5" x14ac:dyDescent="0.35">
      <c r="A2" t="s">
        <v>97</v>
      </c>
      <c r="B2" t="s">
        <v>50</v>
      </c>
      <c r="C2" t="s">
        <v>99</v>
      </c>
      <c r="D2">
        <f>B2*1</f>
        <v>1</v>
      </c>
      <c r="E2">
        <f>C2*-1</f>
        <v>1.4</v>
      </c>
    </row>
    <row r="3" spans="1:5" x14ac:dyDescent="0.35">
      <c r="A3" t="s">
        <v>15</v>
      </c>
      <c r="B3" t="s">
        <v>10</v>
      </c>
      <c r="C3" t="s">
        <v>18</v>
      </c>
      <c r="D3">
        <f>B3*1</f>
        <v>3</v>
      </c>
      <c r="E3">
        <f>C3*-1</f>
        <v>1.5</v>
      </c>
    </row>
    <row r="4" spans="1:5" x14ac:dyDescent="0.35">
      <c r="A4" t="s">
        <v>48</v>
      </c>
      <c r="B4" t="s">
        <v>50</v>
      </c>
      <c r="C4" t="s">
        <v>51</v>
      </c>
      <c r="D4">
        <f>B4*1</f>
        <v>1</v>
      </c>
      <c r="E4">
        <f>C4*-1</f>
        <v>1.58</v>
      </c>
    </row>
    <row r="5" spans="1:5" x14ac:dyDescent="0.35">
      <c r="A5" t="s">
        <v>59</v>
      </c>
      <c r="B5" t="s">
        <v>61</v>
      </c>
      <c r="C5" t="s">
        <v>63</v>
      </c>
      <c r="D5">
        <f>B5*1</f>
        <v>2</v>
      </c>
      <c r="E5">
        <f>C5*-1</f>
        <v>1.89</v>
      </c>
    </row>
    <row r="6" spans="1:5" x14ac:dyDescent="0.35">
      <c r="A6" t="s">
        <v>82</v>
      </c>
      <c r="B6" t="s">
        <v>61</v>
      </c>
      <c r="C6" t="s">
        <v>85</v>
      </c>
      <c r="D6">
        <f>B6*1</f>
        <v>2</v>
      </c>
      <c r="E6">
        <f>C6*-1</f>
        <v>2.2000000000000002</v>
      </c>
    </row>
    <row r="7" spans="1:5" x14ac:dyDescent="0.35">
      <c r="A7" t="s">
        <v>8</v>
      </c>
      <c r="B7" t="s">
        <v>10</v>
      </c>
      <c r="C7" t="s">
        <v>12</v>
      </c>
      <c r="D7">
        <f>B7*1</f>
        <v>3</v>
      </c>
      <c r="E7">
        <f>C7*-1</f>
        <v>2.46</v>
      </c>
    </row>
    <row r="8" spans="1:5" x14ac:dyDescent="0.35">
      <c r="A8" t="s">
        <v>86</v>
      </c>
      <c r="B8" t="s">
        <v>10</v>
      </c>
      <c r="C8" t="s">
        <v>88</v>
      </c>
      <c r="D8">
        <f>B8*1</f>
        <v>3</v>
      </c>
      <c r="E8">
        <f>C8*-1</f>
        <v>2.56</v>
      </c>
    </row>
    <row r="9" spans="1:5" x14ac:dyDescent="0.35">
      <c r="A9" t="s">
        <v>35</v>
      </c>
      <c r="B9" t="s">
        <v>30</v>
      </c>
      <c r="C9" t="s">
        <v>38</v>
      </c>
      <c r="D9">
        <f>B9*1</f>
        <v>5</v>
      </c>
      <c r="E9">
        <f>C9*-1</f>
        <v>2.9</v>
      </c>
    </row>
    <row r="10" spans="1:5" x14ac:dyDescent="0.35">
      <c r="A10" t="s">
        <v>41</v>
      </c>
      <c r="B10" t="s">
        <v>43</v>
      </c>
      <c r="C10" t="s">
        <v>45</v>
      </c>
      <c r="D10">
        <f>B10*1</f>
        <v>4</v>
      </c>
      <c r="E10">
        <f>C10*-1</f>
        <v>3.01</v>
      </c>
    </row>
    <row r="11" spans="1:5" x14ac:dyDescent="0.35">
      <c r="A11" t="s">
        <v>107</v>
      </c>
      <c r="B11" t="s">
        <v>43</v>
      </c>
      <c r="C11" t="s">
        <v>110</v>
      </c>
      <c r="D11">
        <f>B11*1</f>
        <v>4</v>
      </c>
      <c r="E11">
        <f>C11*-1</f>
        <v>3.61</v>
      </c>
    </row>
    <row r="12" spans="1:5" x14ac:dyDescent="0.35">
      <c r="A12" t="s">
        <v>76</v>
      </c>
      <c r="B12" t="s">
        <v>10</v>
      </c>
      <c r="C12" t="s">
        <v>79</v>
      </c>
      <c r="D12">
        <f>B12*1</f>
        <v>3</v>
      </c>
      <c r="E12">
        <f>C12*-1</f>
        <v>3.66</v>
      </c>
    </row>
    <row r="13" spans="1:5" x14ac:dyDescent="0.35">
      <c r="A13" t="s">
        <v>65</v>
      </c>
      <c r="B13" t="s">
        <v>23</v>
      </c>
      <c r="C13" t="s">
        <v>68</v>
      </c>
      <c r="D13">
        <f>B13*1</f>
        <v>7</v>
      </c>
      <c r="E13">
        <f>C13*-1</f>
        <v>5.31</v>
      </c>
    </row>
    <row r="14" spans="1:5" x14ac:dyDescent="0.35">
      <c r="A14" t="s">
        <v>70</v>
      </c>
      <c r="B14" t="s">
        <v>23</v>
      </c>
      <c r="C14" t="s">
        <v>73</v>
      </c>
      <c r="D14">
        <f>B14*1</f>
        <v>7</v>
      </c>
      <c r="E14">
        <f>C14*-1</f>
        <v>5.53</v>
      </c>
    </row>
    <row r="15" spans="1:5" x14ac:dyDescent="0.35">
      <c r="A15" t="s">
        <v>100</v>
      </c>
      <c r="B15" t="s">
        <v>102</v>
      </c>
      <c r="C15" t="s">
        <v>104</v>
      </c>
      <c r="D15">
        <f>B15*1</f>
        <v>6</v>
      </c>
      <c r="E15">
        <f>C15*-1</f>
        <v>6.83</v>
      </c>
    </row>
    <row r="16" spans="1:5" x14ac:dyDescent="0.35">
      <c r="A16" t="s">
        <v>28</v>
      </c>
      <c r="B16" t="s">
        <v>30</v>
      </c>
      <c r="C16" t="s">
        <v>32</v>
      </c>
      <c r="D16">
        <f>B16*1</f>
        <v>5</v>
      </c>
      <c r="E16">
        <f>C16*-1</f>
        <v>7.53</v>
      </c>
    </row>
    <row r="17" spans="1:5" x14ac:dyDescent="0.35">
      <c r="A17" t="s">
        <v>21</v>
      </c>
      <c r="B17" t="s">
        <v>23</v>
      </c>
      <c r="C17" t="s">
        <v>25</v>
      </c>
      <c r="D17">
        <f>B17*1</f>
        <v>7</v>
      </c>
      <c r="E17">
        <f>C17*-1</f>
        <v>7.68</v>
      </c>
    </row>
    <row r="18" spans="1:5" x14ac:dyDescent="0.35">
      <c r="A18" t="s">
        <v>52</v>
      </c>
      <c r="B18" t="s">
        <v>54</v>
      </c>
      <c r="C18" t="s">
        <v>56</v>
      </c>
      <c r="D18">
        <f>B18*1</f>
        <v>8</v>
      </c>
      <c r="E18">
        <f>C18*-1</f>
        <v>9.0500000000000007</v>
      </c>
    </row>
    <row r="19" spans="1:5" x14ac:dyDescent="0.35">
      <c r="A19" t="s">
        <v>90</v>
      </c>
      <c r="B19" t="s">
        <v>92</v>
      </c>
      <c r="C19" t="s">
        <v>94</v>
      </c>
      <c r="D19">
        <f>B19*1</f>
        <v>11</v>
      </c>
      <c r="E19">
        <f>C19*-1</f>
        <v>13</v>
      </c>
    </row>
  </sheetData>
  <sortState xmlns:xlrd2="http://schemas.microsoft.com/office/spreadsheetml/2017/richdata2" ref="A2:E20">
    <sortCondition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A668D-E001-4F61-9E47-EB0D9E1B9932}">
  <dimension ref="A1:K29"/>
  <sheetViews>
    <sheetView topLeftCell="A13" workbookViewId="0">
      <selection activeCell="D30" sqref="D30"/>
    </sheetView>
  </sheetViews>
  <sheetFormatPr defaultRowHeight="14.5" x14ac:dyDescent="0.35"/>
  <sheetData>
    <row r="1" spans="1:11" x14ac:dyDescent="0.3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J1" t="s">
        <v>122</v>
      </c>
      <c r="K1">
        <f>COUNT(C2:C19)</f>
        <v>18</v>
      </c>
    </row>
    <row r="2" spans="1:11" x14ac:dyDescent="0.35">
      <c r="A2">
        <v>1</v>
      </c>
      <c r="B2" t="s">
        <v>48</v>
      </c>
      <c r="C2">
        <v>1</v>
      </c>
      <c r="D2">
        <f t="shared" ref="D2:D19" si="0">LOG(C2)</f>
        <v>0</v>
      </c>
      <c r="E2">
        <f t="shared" ref="E2:E19" si="1">(D2-$K$3)^2</f>
        <v>0.3319381346265477</v>
      </c>
      <c r="F2">
        <f t="shared" ref="F2:F19" si="2">(D2-$K$3)^3</f>
        <v>-0.19124307743029062</v>
      </c>
      <c r="G2">
        <f t="shared" ref="G2:G19" si="3">($K$1+1)/A2</f>
        <v>19</v>
      </c>
      <c r="H2">
        <f t="shared" ref="H2:H19" si="4">1/G2</f>
        <v>5.2631578947368418E-2</v>
      </c>
      <c r="J2" t="s">
        <v>123</v>
      </c>
      <c r="K2">
        <f>AVERAGE(C2:C19)</f>
        <v>4.5555555555555554</v>
      </c>
    </row>
    <row r="3" spans="1:11" x14ac:dyDescent="0.35">
      <c r="A3">
        <v>2</v>
      </c>
      <c r="B3" t="s">
        <v>97</v>
      </c>
      <c r="C3">
        <v>1</v>
      </c>
      <c r="D3">
        <f t="shared" si="0"/>
        <v>0</v>
      </c>
      <c r="E3">
        <f t="shared" si="1"/>
        <v>0.3319381346265477</v>
      </c>
      <c r="F3">
        <f t="shared" si="2"/>
        <v>-0.19124307743029062</v>
      </c>
      <c r="G3">
        <f t="shared" si="3"/>
        <v>9.5</v>
      </c>
      <c r="H3">
        <f t="shared" si="4"/>
        <v>0.10526315789473684</v>
      </c>
      <c r="J3" t="s">
        <v>124</v>
      </c>
      <c r="K3">
        <f>AVERAGE(D2:D19)</f>
        <v>0.57614072467284216</v>
      </c>
    </row>
    <row r="4" spans="1:11" x14ac:dyDescent="0.35">
      <c r="A4">
        <v>3</v>
      </c>
      <c r="B4" t="s">
        <v>59</v>
      </c>
      <c r="C4">
        <v>2</v>
      </c>
      <c r="D4">
        <f t="shared" si="0"/>
        <v>0.3010299956639812</v>
      </c>
      <c r="E4">
        <f t="shared" si="1"/>
        <v>7.5685913215786937E-2</v>
      </c>
      <c r="F4">
        <f t="shared" si="2"/>
        <v>-2.0822006760496527E-2</v>
      </c>
      <c r="G4">
        <f t="shared" si="3"/>
        <v>6.333333333333333</v>
      </c>
      <c r="H4">
        <f t="shared" si="4"/>
        <v>0.15789473684210528</v>
      </c>
      <c r="J4" t="s">
        <v>125</v>
      </c>
      <c r="K4">
        <f>SUM(E2:E19)</f>
        <v>1.4671627698483674</v>
      </c>
    </row>
    <row r="5" spans="1:11" x14ac:dyDescent="0.35">
      <c r="A5">
        <v>4</v>
      </c>
      <c r="B5" t="s">
        <v>82</v>
      </c>
      <c r="C5">
        <v>2</v>
      </c>
      <c r="D5">
        <f t="shared" si="0"/>
        <v>0.3010299956639812</v>
      </c>
      <c r="E5">
        <f t="shared" si="1"/>
        <v>7.5685913215786937E-2</v>
      </c>
      <c r="F5">
        <f t="shared" si="2"/>
        <v>-2.0822006760496527E-2</v>
      </c>
      <c r="G5">
        <f t="shared" si="3"/>
        <v>4.75</v>
      </c>
      <c r="H5">
        <f t="shared" si="4"/>
        <v>0.21052631578947367</v>
      </c>
      <c r="J5" t="s">
        <v>126</v>
      </c>
      <c r="K5">
        <f>SUM(F2:F19)</f>
        <v>-0.22200367744827937</v>
      </c>
    </row>
    <row r="6" spans="1:11" x14ac:dyDescent="0.35">
      <c r="A6">
        <v>5</v>
      </c>
      <c r="B6" t="s">
        <v>8</v>
      </c>
      <c r="C6">
        <v>3</v>
      </c>
      <c r="D6">
        <f t="shared" si="0"/>
        <v>0.47712125471966244</v>
      </c>
      <c r="E6">
        <f t="shared" si="1"/>
        <v>9.8048554298086638E-3</v>
      </c>
      <c r="F6">
        <f t="shared" si="2"/>
        <v>-9.7087158762721012E-4</v>
      </c>
      <c r="G6">
        <f t="shared" si="3"/>
        <v>3.8</v>
      </c>
      <c r="H6">
        <f t="shared" si="4"/>
        <v>0.26315789473684209</v>
      </c>
      <c r="J6" t="s">
        <v>127</v>
      </c>
      <c r="K6">
        <f>VAR(D2:D19)</f>
        <v>8.6303692344021507E-2</v>
      </c>
    </row>
    <row r="7" spans="1:11" x14ac:dyDescent="0.35">
      <c r="A7">
        <v>6</v>
      </c>
      <c r="B7" t="s">
        <v>15</v>
      </c>
      <c r="C7">
        <v>3</v>
      </c>
      <c r="D7">
        <f t="shared" si="0"/>
        <v>0.47712125471966244</v>
      </c>
      <c r="E7">
        <f t="shared" si="1"/>
        <v>9.8048554298086638E-3</v>
      </c>
      <c r="F7">
        <f t="shared" si="2"/>
        <v>-9.7087158762721012E-4</v>
      </c>
      <c r="G7">
        <f t="shared" si="3"/>
        <v>3.1666666666666665</v>
      </c>
      <c r="H7">
        <f t="shared" si="4"/>
        <v>0.31578947368421056</v>
      </c>
      <c r="J7" t="s">
        <v>128</v>
      </c>
      <c r="K7">
        <f>STDEV(D2:D19)</f>
        <v>0.29377490080675972</v>
      </c>
    </row>
    <row r="8" spans="1:11" x14ac:dyDescent="0.35">
      <c r="A8">
        <v>7</v>
      </c>
      <c r="B8" t="s">
        <v>76</v>
      </c>
      <c r="C8">
        <v>3</v>
      </c>
      <c r="D8">
        <f t="shared" si="0"/>
        <v>0.47712125471966244</v>
      </c>
      <c r="E8">
        <f t="shared" si="1"/>
        <v>9.8048554298086638E-3</v>
      </c>
      <c r="F8">
        <f t="shared" si="2"/>
        <v>-9.7087158762721012E-4</v>
      </c>
      <c r="G8">
        <f t="shared" si="3"/>
        <v>2.7142857142857144</v>
      </c>
      <c r="H8">
        <f t="shared" si="4"/>
        <v>0.36842105263157893</v>
      </c>
      <c r="J8" t="s">
        <v>129</v>
      </c>
      <c r="K8">
        <f>SKEW(D2:D19)</f>
        <v>-0.5794549866956642</v>
      </c>
    </row>
    <row r="9" spans="1:11" x14ac:dyDescent="0.35">
      <c r="A9">
        <v>8</v>
      </c>
      <c r="B9" t="s">
        <v>86</v>
      </c>
      <c r="C9">
        <v>3</v>
      </c>
      <c r="D9">
        <f t="shared" si="0"/>
        <v>0.47712125471966244</v>
      </c>
      <c r="E9">
        <f t="shared" si="1"/>
        <v>9.8048554298086638E-3</v>
      </c>
      <c r="F9">
        <f t="shared" si="2"/>
        <v>-9.7087158762721012E-4</v>
      </c>
      <c r="G9">
        <f t="shared" si="3"/>
        <v>2.375</v>
      </c>
      <c r="H9">
        <f t="shared" si="4"/>
        <v>0.42105263157894735</v>
      </c>
      <c r="J9" t="s">
        <v>130</v>
      </c>
      <c r="K9">
        <v>-0.5</v>
      </c>
    </row>
    <row r="10" spans="1:11" x14ac:dyDescent="0.35">
      <c r="A10">
        <v>9</v>
      </c>
      <c r="B10" t="s">
        <v>41</v>
      </c>
      <c r="C10">
        <v>4</v>
      </c>
      <c r="D10">
        <f t="shared" si="0"/>
        <v>0.6020599913279624</v>
      </c>
      <c r="E10">
        <f t="shared" si="1"/>
        <v>6.718083839392275E-4</v>
      </c>
      <c r="F10">
        <f t="shared" si="2"/>
        <v>1.741278064446623E-5</v>
      </c>
      <c r="G10">
        <f t="shared" si="3"/>
        <v>2.1111111111111112</v>
      </c>
      <c r="H10">
        <f t="shared" si="4"/>
        <v>0.47368421052631576</v>
      </c>
      <c r="J10" t="s">
        <v>131</v>
      </c>
      <c r="K10">
        <v>-0.6</v>
      </c>
    </row>
    <row r="11" spans="1:11" x14ac:dyDescent="0.35">
      <c r="A11">
        <v>10</v>
      </c>
      <c r="B11" t="s">
        <v>107</v>
      </c>
      <c r="C11">
        <v>4</v>
      </c>
      <c r="D11">
        <f t="shared" si="0"/>
        <v>0.6020599913279624</v>
      </c>
      <c r="E11">
        <f t="shared" si="1"/>
        <v>6.718083839392275E-4</v>
      </c>
      <c r="F11">
        <f t="shared" si="2"/>
        <v>1.741278064446623E-5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28</v>
      </c>
      <c r="C12">
        <v>5</v>
      </c>
      <c r="D12">
        <f t="shared" si="0"/>
        <v>0.69897000433601886</v>
      </c>
      <c r="E12">
        <f t="shared" si="1"/>
        <v>1.5087031942574871E-2</v>
      </c>
      <c r="F12">
        <f t="shared" si="2"/>
        <v>1.8531292657618088E-3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35</v>
      </c>
      <c r="C13">
        <v>5</v>
      </c>
      <c r="D13">
        <f t="shared" si="0"/>
        <v>0.69897000433601886</v>
      </c>
      <c r="E13">
        <f t="shared" si="1"/>
        <v>1.5087031942574871E-2</v>
      </c>
      <c r="F13">
        <f t="shared" si="2"/>
        <v>1.8531292657618088E-3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100</v>
      </c>
      <c r="C14">
        <v>6</v>
      </c>
      <c r="D14">
        <f t="shared" si="0"/>
        <v>0.77815125038364363</v>
      </c>
      <c r="E14">
        <f t="shared" si="1"/>
        <v>4.0808252497954382E-2</v>
      </c>
      <c r="F14">
        <f t="shared" si="2"/>
        <v>8.2436965404508924E-3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21</v>
      </c>
      <c r="C15">
        <v>7</v>
      </c>
      <c r="D15">
        <f t="shared" si="0"/>
        <v>0.84509804001425681</v>
      </c>
      <c r="E15">
        <f t="shared" si="1"/>
        <v>7.2338037475661157E-2</v>
      </c>
      <c r="F15">
        <f t="shared" si="2"/>
        <v>1.9455844356520469E-2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65</v>
      </c>
      <c r="C16">
        <v>7</v>
      </c>
      <c r="D16">
        <f t="shared" si="0"/>
        <v>0.84509804001425681</v>
      </c>
      <c r="E16">
        <f t="shared" si="1"/>
        <v>7.2338037475661157E-2</v>
      </c>
      <c r="F16">
        <f t="shared" si="2"/>
        <v>1.9455844356520469E-2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70</v>
      </c>
      <c r="C17">
        <v>7</v>
      </c>
      <c r="D17">
        <f t="shared" si="0"/>
        <v>0.84509804001425681</v>
      </c>
      <c r="E17">
        <f t="shared" si="1"/>
        <v>7.2338037475661157E-2</v>
      </c>
      <c r="F17">
        <f t="shared" si="2"/>
        <v>1.9455844356520469E-2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52</v>
      </c>
      <c r="C18">
        <v>8</v>
      </c>
      <c r="D18">
        <f t="shared" si="0"/>
        <v>0.90308998699194354</v>
      </c>
      <c r="E18">
        <f t="shared" si="1"/>
        <v>0.10689582013100456</v>
      </c>
      <c r="F18">
        <f t="shared" si="2"/>
        <v>3.4949509536827288E-2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90</v>
      </c>
      <c r="C19">
        <v>11</v>
      </c>
      <c r="D19">
        <f t="shared" si="0"/>
        <v>1.0413926851582251</v>
      </c>
      <c r="E19">
        <f t="shared" si="1"/>
        <v>0.21645938673549237</v>
      </c>
      <c r="F19">
        <f t="shared" si="2"/>
        <v>0.10070815404415152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132</v>
      </c>
      <c r="C22" t="s">
        <v>137</v>
      </c>
      <c r="D22" t="s">
        <v>138</v>
      </c>
      <c r="E22" t="s">
        <v>133</v>
      </c>
      <c r="F22" t="s">
        <v>134</v>
      </c>
      <c r="G22" t="s">
        <v>135</v>
      </c>
      <c r="H22" s="1" t="s">
        <v>136</v>
      </c>
    </row>
    <row r="23" spans="1:8" x14ac:dyDescent="0.35">
      <c r="B23">
        <v>2</v>
      </c>
      <c r="C23">
        <v>8.3000000000000004E-2</v>
      </c>
      <c r="D23">
        <v>9.9000000000000005E-2</v>
      </c>
      <c r="E23">
        <f>(C23-D23)/($K$9-$K$10)</f>
        <v>-0.16000000000000003</v>
      </c>
      <c r="F23" s="2">
        <f>C23+(E23*($K$8-$K$9))</f>
        <v>9.5712797871306279E-2</v>
      </c>
      <c r="G23" s="2">
        <f t="shared" ref="G23:G29" si="5">$K$3+(F23*$K$7)</f>
        <v>0.60425874237342259</v>
      </c>
      <c r="H23" s="3">
        <f t="shared" ref="H23:H29" si="6">10^G23</f>
        <v>4.0203025962632077</v>
      </c>
    </row>
    <row r="24" spans="1:8" x14ac:dyDescent="0.35">
      <c r="B24">
        <v>5</v>
      </c>
      <c r="C24">
        <v>0.85599999999999998</v>
      </c>
      <c r="D24">
        <v>0.85699999999999998</v>
      </c>
      <c r="E24">
        <f t="shared" ref="E24:E29" si="7">(C24-D24)/($K$9-$K$10)</f>
        <v>-1.0000000000000011E-2</v>
      </c>
      <c r="F24" s="2">
        <f t="shared" ref="F24:F29" si="8">C24+(E24*($K$8-$K$9))</f>
        <v>0.85679454986695658</v>
      </c>
      <c r="G24" s="2">
        <f t="shared" si="5"/>
        <v>0.8278454585717796</v>
      </c>
      <c r="H24" s="3">
        <f t="shared" si="6"/>
        <v>6.7273722365110169</v>
      </c>
    </row>
    <row r="25" spans="1:8" x14ac:dyDescent="0.35">
      <c r="B25">
        <v>10</v>
      </c>
      <c r="C25">
        <v>1.216</v>
      </c>
      <c r="D25">
        <v>1.2</v>
      </c>
      <c r="E25">
        <f t="shared" si="7"/>
        <v>0.16000000000000017</v>
      </c>
      <c r="F25" s="2">
        <f t="shared" si="8"/>
        <v>1.2032872021286938</v>
      </c>
      <c r="G25" s="2">
        <f t="shared" si="5"/>
        <v>0.92963630312024259</v>
      </c>
      <c r="H25" s="3">
        <f t="shared" si="6"/>
        <v>8.5042555697144557</v>
      </c>
    </row>
    <row r="26" spans="1:8" x14ac:dyDescent="0.35">
      <c r="B26">
        <v>25</v>
      </c>
      <c r="C26">
        <v>1.5669999999999999</v>
      </c>
      <c r="D26">
        <v>1.528</v>
      </c>
      <c r="E26">
        <f t="shared" si="7"/>
        <v>0.38999999999999935</v>
      </c>
      <c r="F26" s="2">
        <f t="shared" si="8"/>
        <v>1.536012555188691</v>
      </c>
      <c r="G26" s="2">
        <f t="shared" si="5"/>
        <v>1.0273826607113374</v>
      </c>
      <c r="H26" s="3">
        <f t="shared" si="6"/>
        <v>10.650810572514704</v>
      </c>
    </row>
    <row r="27" spans="1:8" x14ac:dyDescent="0.35">
      <c r="B27">
        <v>50</v>
      </c>
      <c r="C27">
        <v>1.7769999999999999</v>
      </c>
      <c r="D27">
        <v>1.72</v>
      </c>
      <c r="E27">
        <f t="shared" si="7"/>
        <v>0.56999999999999951</v>
      </c>
      <c r="F27" s="2">
        <f t="shared" si="8"/>
        <v>1.7317106575834713</v>
      </c>
      <c r="G27" s="2">
        <f t="shared" si="5"/>
        <v>1.084873851330435</v>
      </c>
      <c r="H27" s="3">
        <f t="shared" si="6"/>
        <v>12.158327887760018</v>
      </c>
    </row>
    <row r="28" spans="1:8" x14ac:dyDescent="0.35">
      <c r="B28">
        <v>100</v>
      </c>
      <c r="C28">
        <v>1.9550000000000001</v>
      </c>
      <c r="D28">
        <v>1.88</v>
      </c>
      <c r="E28">
        <f t="shared" si="7"/>
        <v>0.750000000000002</v>
      </c>
      <c r="F28" s="2">
        <f t="shared" si="8"/>
        <v>1.8954087599782519</v>
      </c>
      <c r="G28" s="2">
        <f t="shared" si="5"/>
        <v>1.1329642451237165</v>
      </c>
      <c r="H28" s="3">
        <f t="shared" si="6"/>
        <v>13.582016230846337</v>
      </c>
    </row>
    <row r="29" spans="1:8" x14ac:dyDescent="0.35">
      <c r="B29">
        <v>200</v>
      </c>
      <c r="C29">
        <v>2.1080000000000001</v>
      </c>
      <c r="D29">
        <v>2.016</v>
      </c>
      <c r="E29">
        <f t="shared" si="7"/>
        <v>0.92000000000000104</v>
      </c>
      <c r="F29" s="2">
        <f t="shared" si="8"/>
        <v>2.0349014122399889</v>
      </c>
      <c r="G29" s="2">
        <f t="shared" si="5"/>
        <v>1.1739436852051801</v>
      </c>
      <c r="H29" s="3">
        <f t="shared" si="6"/>
        <v>14.926008520640091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B5B52-B3EB-425D-9EA4-562A0AC96B8A}">
  <dimension ref="A1:K29"/>
  <sheetViews>
    <sheetView tabSelected="1" topLeftCell="A13" workbookViewId="0">
      <selection activeCell="H19" sqref="H19"/>
    </sheetView>
  </sheetViews>
  <sheetFormatPr defaultRowHeight="14.5" x14ac:dyDescent="0.35"/>
  <sheetData>
    <row r="1" spans="1:11" x14ac:dyDescent="0.3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J1" t="s">
        <v>122</v>
      </c>
      <c r="K1">
        <f>COUNT(C2:C19)</f>
        <v>18</v>
      </c>
    </row>
    <row r="2" spans="1:11" x14ac:dyDescent="0.35">
      <c r="A2">
        <v>1</v>
      </c>
      <c r="B2" t="s">
        <v>97</v>
      </c>
      <c r="C2">
        <v>1.4</v>
      </c>
      <c r="D2">
        <f t="shared" ref="D2:D19" si="0">LOG(C2)</f>
        <v>0.14612803567823801</v>
      </c>
      <c r="E2">
        <f t="shared" ref="E2:E19" si="1">(D2-$K$3)^2</f>
        <v>0.17386919591319444</v>
      </c>
      <c r="F2">
        <f t="shared" ref="F2:F19" si="2">(D2-$K$3)^3</f>
        <v>-7.2499325896409325E-2</v>
      </c>
      <c r="G2">
        <f t="shared" ref="G2:G19" si="3">($K$1+1)/A2</f>
        <v>19</v>
      </c>
      <c r="H2">
        <f t="shared" ref="H2:H19" si="4">1/G2</f>
        <v>5.2631578947368418E-2</v>
      </c>
      <c r="J2" t="s">
        <v>123</v>
      </c>
      <c r="K2">
        <f>AVERAGE(C2:C19)</f>
        <v>4.5388888888888888</v>
      </c>
    </row>
    <row r="3" spans="1:11" x14ac:dyDescent="0.35">
      <c r="A3">
        <v>2</v>
      </c>
      <c r="B3" t="s">
        <v>15</v>
      </c>
      <c r="C3">
        <v>1.5</v>
      </c>
      <c r="D3">
        <f t="shared" si="0"/>
        <v>0.17609125905568124</v>
      </c>
      <c r="E3">
        <f t="shared" si="1"/>
        <v>0.14977908541994989</v>
      </c>
      <c r="F3">
        <f t="shared" si="2"/>
        <v>-5.7966457684841523E-2</v>
      </c>
      <c r="G3">
        <f t="shared" si="3"/>
        <v>9.5</v>
      </c>
      <c r="H3">
        <f t="shared" si="4"/>
        <v>0.10526315789473684</v>
      </c>
      <c r="J3" t="s">
        <v>124</v>
      </c>
      <c r="K3">
        <f>AVERAGE(D2:D19)</f>
        <v>0.56310428909465793</v>
      </c>
    </row>
    <row r="4" spans="1:11" x14ac:dyDescent="0.35">
      <c r="A4">
        <v>3</v>
      </c>
      <c r="B4" t="s">
        <v>48</v>
      </c>
      <c r="C4">
        <v>1.58</v>
      </c>
      <c r="D4">
        <f t="shared" si="0"/>
        <v>0.19865708695442263</v>
      </c>
      <c r="E4">
        <f t="shared" si="1"/>
        <v>0.13282176314784552</v>
      </c>
      <c r="F4">
        <f t="shared" si="2"/>
        <v>-4.8406519962565314E-2</v>
      </c>
      <c r="G4">
        <f t="shared" si="3"/>
        <v>6.333333333333333</v>
      </c>
      <c r="H4">
        <f t="shared" si="4"/>
        <v>0.15789473684210528</v>
      </c>
      <c r="J4" t="s">
        <v>125</v>
      </c>
      <c r="K4">
        <f>SUM(E2:E19)</f>
        <v>1.4509486194503607</v>
      </c>
    </row>
    <row r="5" spans="1:11" x14ac:dyDescent="0.35">
      <c r="A5">
        <v>4</v>
      </c>
      <c r="B5" t="s">
        <v>59</v>
      </c>
      <c r="C5">
        <v>1.89</v>
      </c>
      <c r="D5">
        <f t="shared" si="0"/>
        <v>0.27646180417324412</v>
      </c>
      <c r="E5">
        <f t="shared" si="1"/>
        <v>8.2163914161922938E-2</v>
      </c>
      <c r="F5">
        <f t="shared" si="2"/>
        <v>-2.3551668526243335E-2</v>
      </c>
      <c r="G5">
        <f t="shared" si="3"/>
        <v>4.75</v>
      </c>
      <c r="H5">
        <f t="shared" si="4"/>
        <v>0.21052631578947367</v>
      </c>
      <c r="J5" t="s">
        <v>126</v>
      </c>
      <c r="K5">
        <f>SUM(F2:F19)</f>
        <v>9.8826369394086483E-2</v>
      </c>
    </row>
    <row r="6" spans="1:11" x14ac:dyDescent="0.35">
      <c r="A6">
        <v>5</v>
      </c>
      <c r="B6" t="s">
        <v>82</v>
      </c>
      <c r="C6">
        <v>2.2000000000000002</v>
      </c>
      <c r="D6">
        <f t="shared" si="0"/>
        <v>0.34242268082220628</v>
      </c>
      <c r="E6">
        <f t="shared" si="1"/>
        <v>4.8700372229715801E-2</v>
      </c>
      <c r="F6">
        <f t="shared" si="2"/>
        <v>-1.0747276467120724E-2</v>
      </c>
      <c r="G6">
        <f t="shared" si="3"/>
        <v>3.8</v>
      </c>
      <c r="H6">
        <f t="shared" si="4"/>
        <v>0.26315789473684209</v>
      </c>
      <c r="J6" t="s">
        <v>127</v>
      </c>
      <c r="K6">
        <f>VAR(D2:D19)</f>
        <v>8.5349918791197632E-2</v>
      </c>
    </row>
    <row r="7" spans="1:11" x14ac:dyDescent="0.35">
      <c r="A7">
        <v>6</v>
      </c>
      <c r="B7" t="s">
        <v>8</v>
      </c>
      <c r="C7">
        <v>2.46</v>
      </c>
      <c r="D7">
        <f t="shared" si="0"/>
        <v>0.39093510710337914</v>
      </c>
      <c r="E7">
        <f t="shared" si="1"/>
        <v>2.9642227227546076E-2</v>
      </c>
      <c r="F7">
        <f t="shared" si="2"/>
        <v>-5.1034780141662192E-3</v>
      </c>
      <c r="G7">
        <f t="shared" si="3"/>
        <v>3.1666666666666665</v>
      </c>
      <c r="H7">
        <f t="shared" si="4"/>
        <v>0.31578947368421056</v>
      </c>
      <c r="J7" t="s">
        <v>128</v>
      </c>
      <c r="K7">
        <f>STDEV(D2:D19)</f>
        <v>0.29214708417370461</v>
      </c>
    </row>
    <row r="8" spans="1:11" x14ac:dyDescent="0.35">
      <c r="A8">
        <v>7</v>
      </c>
      <c r="B8" t="s">
        <v>86</v>
      </c>
      <c r="C8">
        <v>2.56</v>
      </c>
      <c r="D8">
        <f t="shared" si="0"/>
        <v>0.40823996531184958</v>
      </c>
      <c r="E8">
        <f t="shared" si="1"/>
        <v>2.3982958780706498E-2</v>
      </c>
      <c r="F8">
        <f t="shared" si="2"/>
        <v>-3.7141046938850776E-3</v>
      </c>
      <c r="G8">
        <f t="shared" si="3"/>
        <v>2.7142857142857144</v>
      </c>
      <c r="H8">
        <f t="shared" si="4"/>
        <v>0.36842105263157893</v>
      </c>
      <c r="J8" t="s">
        <v>129</v>
      </c>
      <c r="K8">
        <f>SKEW(D2:D19)</f>
        <v>0.26228398508169704</v>
      </c>
    </row>
    <row r="9" spans="1:11" x14ac:dyDescent="0.35">
      <c r="A9">
        <v>8</v>
      </c>
      <c r="B9" t="s">
        <v>35</v>
      </c>
      <c r="C9">
        <v>2.9</v>
      </c>
      <c r="D9">
        <f t="shared" si="0"/>
        <v>0.46239799789895608</v>
      </c>
      <c r="E9">
        <f t="shared" si="1"/>
        <v>1.0141757086393496E-2</v>
      </c>
      <c r="F9">
        <f t="shared" si="2"/>
        <v>-1.0213387423784162E-3</v>
      </c>
      <c r="G9">
        <f t="shared" si="3"/>
        <v>2.375</v>
      </c>
      <c r="H9">
        <f t="shared" si="4"/>
        <v>0.42105263157894735</v>
      </c>
      <c r="J9" t="s">
        <v>130</v>
      </c>
      <c r="K9">
        <v>0.2</v>
      </c>
    </row>
    <row r="10" spans="1:11" x14ac:dyDescent="0.35">
      <c r="A10">
        <v>9</v>
      </c>
      <c r="B10" t="s">
        <v>41</v>
      </c>
      <c r="C10">
        <v>3.01</v>
      </c>
      <c r="D10">
        <f t="shared" si="0"/>
        <v>0.47856649559384334</v>
      </c>
      <c r="E10">
        <f t="shared" si="1"/>
        <v>7.1466385299863685E-3</v>
      </c>
      <c r="F10">
        <f t="shared" si="2"/>
        <v>-6.0416105227295276E-4</v>
      </c>
      <c r="G10">
        <f t="shared" si="3"/>
        <v>2.1111111111111112</v>
      </c>
      <c r="H10">
        <f t="shared" si="4"/>
        <v>0.47368421052631576</v>
      </c>
      <c r="J10" t="s">
        <v>131</v>
      </c>
      <c r="K10">
        <v>0.3</v>
      </c>
    </row>
    <row r="11" spans="1:11" x14ac:dyDescent="0.35">
      <c r="A11">
        <v>10</v>
      </c>
      <c r="B11" t="s">
        <v>107</v>
      </c>
      <c r="C11">
        <v>3.61</v>
      </c>
      <c r="D11">
        <f t="shared" si="0"/>
        <v>0.55750720190565795</v>
      </c>
      <c r="E11">
        <f t="shared" si="1"/>
        <v>3.132738500126773E-5</v>
      </c>
      <c r="F11">
        <f t="shared" si="2"/>
        <v>-1.7534210525546582E-7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76</v>
      </c>
      <c r="C12">
        <v>3.66</v>
      </c>
      <c r="D12">
        <f t="shared" si="0"/>
        <v>0.56348108539441066</v>
      </c>
      <c r="E12">
        <f t="shared" si="1"/>
        <v>1.4197545150735309E-7</v>
      </c>
      <c r="F12">
        <f t="shared" si="2"/>
        <v>5.3495824783694535E-11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65</v>
      </c>
      <c r="C13">
        <v>5.31</v>
      </c>
      <c r="D13">
        <f t="shared" si="0"/>
        <v>0.72509452108146899</v>
      </c>
      <c r="E13">
        <f t="shared" si="1"/>
        <v>2.6240835259140866E-2</v>
      </c>
      <c r="F13">
        <f t="shared" si="2"/>
        <v>4.2507589911559198E-3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70</v>
      </c>
      <c r="C14">
        <v>5.53</v>
      </c>
      <c r="D14">
        <f t="shared" si="0"/>
        <v>0.74272513130469831</v>
      </c>
      <c r="E14">
        <f t="shared" si="1"/>
        <v>3.2263646956244223E-2</v>
      </c>
      <c r="F14">
        <f t="shared" si="2"/>
        <v>5.7952234390479928E-3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100</v>
      </c>
      <c r="C15">
        <v>6.83</v>
      </c>
      <c r="D15">
        <f t="shared" si="0"/>
        <v>0.83442070368153254</v>
      </c>
      <c r="E15">
        <f t="shared" si="1"/>
        <v>7.361259682427683E-2</v>
      </c>
      <c r="F15">
        <f t="shared" si="2"/>
        <v>1.9972305838791941E-2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28</v>
      </c>
      <c r="C16">
        <v>7.53</v>
      </c>
      <c r="D16">
        <f t="shared" si="0"/>
        <v>0.87679497620070057</v>
      </c>
      <c r="E16">
        <f t="shared" si="1"/>
        <v>9.8401847177061144E-2</v>
      </c>
      <c r="F16">
        <f t="shared" si="2"/>
        <v>3.0867743053476112E-2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21</v>
      </c>
      <c r="C17">
        <v>7.68</v>
      </c>
      <c r="D17">
        <f t="shared" si="0"/>
        <v>0.88536122003151196</v>
      </c>
      <c r="E17">
        <f t="shared" si="1"/>
        <v>0.10384952953684032</v>
      </c>
      <c r="F17">
        <f t="shared" si="2"/>
        <v>3.3466230667778332E-2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52</v>
      </c>
      <c r="C18">
        <v>9.0500000000000007</v>
      </c>
      <c r="D18">
        <f t="shared" si="0"/>
        <v>0.9566485792052033</v>
      </c>
      <c r="E18">
        <f t="shared" si="1"/>
        <v>0.15487710827861309</v>
      </c>
      <c r="F18">
        <f t="shared" si="2"/>
        <v>6.0951001631880858E-2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90</v>
      </c>
      <c r="C19">
        <v>13</v>
      </c>
      <c r="D19">
        <f t="shared" si="0"/>
        <v>1.1139433523068367</v>
      </c>
      <c r="E19">
        <f t="shared" si="1"/>
        <v>0.30342367356047073</v>
      </c>
      <c r="F19">
        <f t="shared" si="2"/>
        <v>0.16713761210044764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132</v>
      </c>
      <c r="C22" t="s">
        <v>139</v>
      </c>
      <c r="D22" t="s">
        <v>140</v>
      </c>
      <c r="E22" t="s">
        <v>133</v>
      </c>
      <c r="F22" t="s">
        <v>134</v>
      </c>
      <c r="G22" t="s">
        <v>135</v>
      </c>
      <c r="H22" s="1" t="s">
        <v>136</v>
      </c>
    </row>
    <row r="23" spans="1:8" x14ac:dyDescent="0.35">
      <c r="B23">
        <v>2</v>
      </c>
      <c r="C23">
        <v>-3.3000000000000002E-2</v>
      </c>
      <c r="D23">
        <v>-0.05</v>
      </c>
      <c r="E23">
        <f>(C23-D23)/($K$9-$K$10)</f>
        <v>-0.17000000000000004</v>
      </c>
      <c r="F23" s="2">
        <f>C23+(E23*($K$8-$K$9))</f>
        <v>-4.3588277463888499E-2</v>
      </c>
      <c r="G23" s="2">
        <f t="shared" ref="G23:G29" si="5">$K$3+(F23*$K$7)</f>
        <v>0.55037010092942851</v>
      </c>
      <c r="H23" s="3">
        <f t="shared" ref="H23:H29" si="6">10^G23</f>
        <v>3.5511588613336258</v>
      </c>
    </row>
    <row r="24" spans="1:8" x14ac:dyDescent="0.35">
      <c r="B24">
        <v>5</v>
      </c>
      <c r="C24">
        <v>0.83</v>
      </c>
      <c r="D24">
        <v>0.82399999999999995</v>
      </c>
      <c r="E24">
        <f t="shared" ref="E24:E29" si="7">(C24-D24)/($K$9-$K$10)</f>
        <v>-6.0000000000000067E-2</v>
      </c>
      <c r="F24" s="2">
        <f t="shared" ref="F24:F29" si="8">C24+(E24*($K$8-$K$9))</f>
        <v>0.8262629608950981</v>
      </c>
      <c r="G24" s="2">
        <f t="shared" si="5"/>
        <v>0.80449460388089256</v>
      </c>
      <c r="H24" s="3">
        <f t="shared" si="6"/>
        <v>6.3752115977035722</v>
      </c>
    </row>
    <row r="25" spans="1:8" x14ac:dyDescent="0.35">
      <c r="B25">
        <v>10</v>
      </c>
      <c r="C25">
        <v>1.3009999999999999</v>
      </c>
      <c r="D25">
        <v>1.3089999999999999</v>
      </c>
      <c r="E25">
        <f t="shared" si="7"/>
        <v>8.0000000000000085E-2</v>
      </c>
      <c r="F25" s="2">
        <f t="shared" si="8"/>
        <v>1.3059827188065356</v>
      </c>
      <c r="G25" s="2">
        <f t="shared" si="5"/>
        <v>0.94464333237523446</v>
      </c>
      <c r="H25" s="3">
        <f t="shared" si="6"/>
        <v>8.8032560200044667</v>
      </c>
    </row>
    <row r="26" spans="1:8" x14ac:dyDescent="0.35">
      <c r="B26">
        <v>25</v>
      </c>
      <c r="C26">
        <v>1.8180000000000001</v>
      </c>
      <c r="D26">
        <v>1.849</v>
      </c>
      <c r="E26">
        <f t="shared" si="7"/>
        <v>0.30999999999999922</v>
      </c>
      <c r="F26" s="2">
        <f t="shared" si="8"/>
        <v>1.8373080353753262</v>
      </c>
      <c r="G26" s="2">
        <f t="shared" si="5"/>
        <v>1.0998684743584772</v>
      </c>
      <c r="H26" s="3">
        <f t="shared" si="6"/>
        <v>12.585442052423216</v>
      </c>
    </row>
    <row r="27" spans="1:8" x14ac:dyDescent="0.35">
      <c r="B27">
        <v>50</v>
      </c>
      <c r="C27">
        <v>2.1589999999999998</v>
      </c>
      <c r="D27">
        <v>2.2109999999999999</v>
      </c>
      <c r="E27">
        <f t="shared" si="7"/>
        <v>0.52000000000000057</v>
      </c>
      <c r="F27" s="2">
        <f t="shared" si="8"/>
        <v>2.1913876722424823</v>
      </c>
      <c r="G27" s="2">
        <f t="shared" si="5"/>
        <v>1.2033118078345009</v>
      </c>
      <c r="H27" s="3">
        <f t="shared" si="6"/>
        <v>15.970253425413532</v>
      </c>
    </row>
    <row r="28" spans="1:8" x14ac:dyDescent="0.35">
      <c r="B28">
        <v>100</v>
      </c>
      <c r="C28">
        <v>2.472</v>
      </c>
      <c r="D28">
        <v>2.544</v>
      </c>
      <c r="E28">
        <f t="shared" si="7"/>
        <v>0.72000000000000075</v>
      </c>
      <c r="F28" s="2">
        <f t="shared" si="8"/>
        <v>2.5168444692588219</v>
      </c>
      <c r="G28" s="2">
        <f t="shared" si="5"/>
        <v>1.2983930621073378</v>
      </c>
      <c r="H28" s="3">
        <f t="shared" si="6"/>
        <v>19.87893264017956</v>
      </c>
    </row>
    <row r="29" spans="1:8" x14ac:dyDescent="0.35">
      <c r="B29">
        <v>200</v>
      </c>
      <c r="C29">
        <v>2.7629999999999999</v>
      </c>
      <c r="D29">
        <v>2.8559999999999999</v>
      </c>
      <c r="E29">
        <f t="shared" si="7"/>
        <v>0.92999999999999994</v>
      </c>
      <c r="F29" s="2">
        <f t="shared" si="8"/>
        <v>2.820924106125978</v>
      </c>
      <c r="G29" s="2">
        <f t="shared" si="5"/>
        <v>1.3872290413746764</v>
      </c>
      <c r="H29" s="3">
        <f t="shared" si="6"/>
        <v>24.3909682780717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2019-04-16T08:00:41Z</dcterms:modified>
</cp:coreProperties>
</file>