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ngren (Uzb)\"/>
    </mc:Choice>
  </mc:AlternateContent>
  <xr:revisionPtr revIDLastSave="0" documentId="13_ncr:1_{D0179B1B-680F-49BA-AFBD-BD4390F068C6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7" i="3" s="1"/>
  <c r="K1" i="3"/>
  <c r="G22" i="3" s="1"/>
  <c r="H22" i="3" s="1"/>
  <c r="E35" i="2"/>
  <c r="E34" i="2"/>
  <c r="E33" i="2"/>
  <c r="E32" i="2"/>
  <c r="E31" i="2"/>
  <c r="E30" i="2"/>
  <c r="E29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2" i="2" s="1"/>
  <c r="H22" i="2" s="1"/>
  <c r="I6" i="1"/>
  <c r="I19" i="1"/>
  <c r="I22" i="1"/>
  <c r="I4" i="1"/>
  <c r="I25" i="1"/>
  <c r="I23" i="1"/>
  <c r="I7" i="1"/>
  <c r="I16" i="1"/>
  <c r="I20" i="1"/>
  <c r="I21" i="1"/>
  <c r="I26" i="1"/>
  <c r="I14" i="1"/>
  <c r="I11" i="1"/>
  <c r="I15" i="1"/>
  <c r="I12" i="1"/>
  <c r="I5" i="1"/>
  <c r="I18" i="1"/>
  <c r="I8" i="1"/>
  <c r="I3" i="1"/>
  <c r="I17" i="1"/>
  <c r="I10" i="1"/>
  <c r="I13" i="1"/>
  <c r="I9" i="1"/>
  <c r="H6" i="1"/>
  <c r="H19" i="1"/>
  <c r="H22" i="1"/>
  <c r="H4" i="1"/>
  <c r="H25" i="1"/>
  <c r="H23" i="1"/>
  <c r="H7" i="1"/>
  <c r="H16" i="1"/>
  <c r="H20" i="1"/>
  <c r="H21" i="1"/>
  <c r="H26" i="1"/>
  <c r="H14" i="1"/>
  <c r="H11" i="1"/>
  <c r="H15" i="1"/>
  <c r="H12" i="1"/>
  <c r="H5" i="1"/>
  <c r="H18" i="1"/>
  <c r="H8" i="1"/>
  <c r="H3" i="1"/>
  <c r="H17" i="1"/>
  <c r="H10" i="1"/>
  <c r="H13" i="1"/>
  <c r="H9" i="1"/>
  <c r="I24" i="1"/>
  <c r="H24" i="1"/>
  <c r="K7" i="2" l="1"/>
  <c r="K3" i="3"/>
  <c r="F10" i="3"/>
  <c r="E18" i="3"/>
  <c r="F4" i="3"/>
  <c r="F11" i="3"/>
  <c r="F15" i="3"/>
  <c r="F19" i="3"/>
  <c r="F23" i="3"/>
  <c r="F6" i="3"/>
  <c r="F2" i="3"/>
  <c r="F14" i="3"/>
  <c r="E22" i="3"/>
  <c r="F8" i="3"/>
  <c r="E12" i="3"/>
  <c r="E16" i="3"/>
  <c r="E20" i="3"/>
  <c r="G4" i="3"/>
  <c r="H4" i="3" s="1"/>
  <c r="E5" i="3"/>
  <c r="G6" i="3"/>
  <c r="H6" i="3" s="1"/>
  <c r="E7" i="3"/>
  <c r="E9" i="3"/>
  <c r="G11" i="3"/>
  <c r="H11" i="3" s="1"/>
  <c r="G15" i="3"/>
  <c r="H15" i="3" s="1"/>
  <c r="E17" i="3"/>
  <c r="G19" i="3"/>
  <c r="H19" i="3" s="1"/>
  <c r="F24" i="3"/>
  <c r="E25" i="3"/>
  <c r="F5" i="3"/>
  <c r="F9" i="3"/>
  <c r="E10" i="3"/>
  <c r="G12" i="3"/>
  <c r="H12" i="3" s="1"/>
  <c r="E14" i="3"/>
  <c r="G20" i="3"/>
  <c r="H20" i="3" s="1"/>
  <c r="F25" i="3"/>
  <c r="G3" i="3"/>
  <c r="H3" i="3" s="1"/>
  <c r="E4" i="3"/>
  <c r="K6" i="3"/>
  <c r="G7" i="3"/>
  <c r="H7" i="3" s="1"/>
  <c r="E8" i="3"/>
  <c r="K8" i="3"/>
  <c r="F32" i="3" s="1"/>
  <c r="G32" i="3" s="1"/>
  <c r="H32" i="3" s="1"/>
  <c r="G9" i="3"/>
  <c r="H9" i="3" s="1"/>
  <c r="E11" i="3"/>
  <c r="G13" i="3"/>
  <c r="H13" i="3" s="1"/>
  <c r="E15" i="3"/>
  <c r="G17" i="3"/>
  <c r="H17" i="3" s="1"/>
  <c r="F18" i="3"/>
  <c r="E19" i="3"/>
  <c r="G21" i="3"/>
  <c r="H21" i="3" s="1"/>
  <c r="F22" i="3"/>
  <c r="E23" i="3"/>
  <c r="G25" i="3"/>
  <c r="H25" i="3" s="1"/>
  <c r="G2" i="3"/>
  <c r="H2" i="3" s="1"/>
  <c r="G8" i="3"/>
  <c r="H8" i="3" s="1"/>
  <c r="F12" i="3"/>
  <c r="E13" i="3"/>
  <c r="F16" i="3"/>
  <c r="F20" i="3"/>
  <c r="E21" i="3"/>
  <c r="G23" i="3"/>
  <c r="H23" i="3" s="1"/>
  <c r="F3" i="3"/>
  <c r="F7" i="3"/>
  <c r="F13" i="3"/>
  <c r="G16" i="3"/>
  <c r="H16" i="3" s="1"/>
  <c r="F17" i="3"/>
  <c r="F21" i="3"/>
  <c r="G24" i="3"/>
  <c r="H24" i="3" s="1"/>
  <c r="E2" i="3"/>
  <c r="G5" i="3"/>
  <c r="H5" i="3" s="1"/>
  <c r="E6" i="3"/>
  <c r="G10" i="3"/>
  <c r="H10" i="3" s="1"/>
  <c r="G14" i="3"/>
  <c r="H14" i="3" s="1"/>
  <c r="G18" i="3"/>
  <c r="H18" i="3" s="1"/>
  <c r="F10" i="2"/>
  <c r="F17" i="2"/>
  <c r="K3" i="2"/>
  <c r="F3" i="2" s="1"/>
  <c r="F6" i="2"/>
  <c r="F15" i="2"/>
  <c r="F34" i="2"/>
  <c r="G34" i="2" s="1"/>
  <c r="H34" i="2" s="1"/>
  <c r="K6" i="2"/>
  <c r="K8" i="2"/>
  <c r="F33" i="2" s="1"/>
  <c r="G33" i="2" s="1"/>
  <c r="H33" i="2" s="1"/>
  <c r="E12" i="2"/>
  <c r="G2" i="2"/>
  <c r="H2" i="2" s="1"/>
  <c r="E3" i="2"/>
  <c r="G8" i="2"/>
  <c r="H8" i="2" s="1"/>
  <c r="G11" i="2"/>
  <c r="H11" i="2" s="1"/>
  <c r="F12" i="2"/>
  <c r="G15" i="2"/>
  <c r="H15" i="2" s="1"/>
  <c r="F16" i="2"/>
  <c r="E17" i="2"/>
  <c r="G19" i="2"/>
  <c r="H19" i="2" s="1"/>
  <c r="E21" i="2"/>
  <c r="G23" i="2"/>
  <c r="H23" i="2" s="1"/>
  <c r="G3" i="2"/>
  <c r="H3" i="2" s="1"/>
  <c r="G4" i="2"/>
  <c r="H4" i="2" s="1"/>
  <c r="G6" i="2"/>
  <c r="H6" i="2" s="1"/>
  <c r="E7" i="2"/>
  <c r="E10" i="2"/>
  <c r="G12" i="2"/>
  <c r="H12" i="2" s="1"/>
  <c r="G16" i="2"/>
  <c r="H16" i="2" s="1"/>
  <c r="E18" i="2"/>
  <c r="G20" i="2"/>
  <c r="H20" i="2" s="1"/>
  <c r="G24" i="2"/>
  <c r="H24" i="2" s="1"/>
  <c r="G9" i="2"/>
  <c r="H9" i="2" s="1"/>
  <c r="G13" i="2"/>
  <c r="H13" i="2" s="1"/>
  <c r="E15" i="2"/>
  <c r="G17" i="2"/>
  <c r="H17" i="2" s="1"/>
  <c r="G21" i="2"/>
  <c r="H21" i="2" s="1"/>
  <c r="E23" i="2"/>
  <c r="G25" i="2"/>
  <c r="H25" i="2" s="1"/>
  <c r="G5" i="2"/>
  <c r="H5" i="2" s="1"/>
  <c r="E6" i="2"/>
  <c r="G7" i="2"/>
  <c r="H7" i="2" s="1"/>
  <c r="G10" i="2"/>
  <c r="H10" i="2" s="1"/>
  <c r="G14" i="2"/>
  <c r="H14" i="2" s="1"/>
  <c r="G18" i="2"/>
  <c r="H18" i="2" s="1"/>
  <c r="E20" i="2"/>
  <c r="F23" i="2"/>
  <c r="F13" i="2" l="1"/>
  <c r="F5" i="2"/>
  <c r="F19" i="2"/>
  <c r="E8" i="2"/>
  <c r="G35" i="2"/>
  <c r="H35" i="2" s="1"/>
  <c r="E22" i="2"/>
  <c r="E14" i="2"/>
  <c r="E25" i="2"/>
  <c r="F20" i="2"/>
  <c r="E9" i="2"/>
  <c r="F35" i="2"/>
  <c r="F11" i="2"/>
  <c r="F2" i="2"/>
  <c r="F29" i="2"/>
  <c r="G29" i="2" s="1"/>
  <c r="H29" i="2" s="1"/>
  <c r="E19" i="2"/>
  <c r="E11" i="2"/>
  <c r="E5" i="2"/>
  <c r="F24" i="2"/>
  <c r="E13" i="2"/>
  <c r="E16" i="2"/>
  <c r="F4" i="2"/>
  <c r="F8" i="2"/>
  <c r="F32" i="2"/>
  <c r="G32" i="2" s="1"/>
  <c r="H32" i="2" s="1"/>
  <c r="F22" i="2"/>
  <c r="K5" i="3"/>
  <c r="E24" i="3"/>
  <c r="E3" i="3"/>
  <c r="F33" i="3"/>
  <c r="G33" i="3" s="1"/>
  <c r="H33" i="3" s="1"/>
  <c r="F31" i="3"/>
  <c r="G31" i="3" s="1"/>
  <c r="H31" i="3" s="1"/>
  <c r="F29" i="3"/>
  <c r="G29" i="3" s="1"/>
  <c r="H29" i="3" s="1"/>
  <c r="K4" i="3"/>
  <c r="F34" i="3"/>
  <c r="G34" i="3" s="1"/>
  <c r="H34" i="3" s="1"/>
  <c r="F35" i="3"/>
  <c r="G35" i="3" s="1"/>
  <c r="H35" i="3" s="1"/>
  <c r="F30" i="3"/>
  <c r="G30" i="3" s="1"/>
  <c r="H30" i="3" s="1"/>
  <c r="F30" i="2"/>
  <c r="G30" i="2" s="1"/>
  <c r="H30" i="2" s="1"/>
  <c r="F25" i="2"/>
  <c r="F7" i="2"/>
  <c r="F18" i="2"/>
  <c r="F31" i="2"/>
  <c r="G31" i="2" s="1"/>
  <c r="H31" i="2" s="1"/>
  <c r="E24" i="2"/>
  <c r="E2" i="2"/>
  <c r="E4" i="2"/>
  <c r="F21" i="2"/>
  <c r="F14" i="2"/>
  <c r="F9" i="2"/>
  <c r="K5" i="2" l="1"/>
  <c r="K4" i="2"/>
</calcChain>
</file>

<file path=xl/sharedStrings.xml><?xml version="1.0" encoding="utf-8"?>
<sst xmlns="http://schemas.openxmlformats.org/spreadsheetml/2006/main" count="276" uniqueCount="176">
  <si>
    <t>Angren (Uzb)</t>
  </si>
  <si>
    <t>start_date</t>
  </si>
  <si>
    <t>end_date</t>
  </si>
  <si>
    <t>duration</t>
  </si>
  <si>
    <t>peak</t>
  </si>
  <si>
    <t>sum</t>
  </si>
  <si>
    <t>average</t>
  </si>
  <si>
    <t>median</t>
  </si>
  <si>
    <t>03/01/1950</t>
  </si>
  <si>
    <t>10/01/1951</t>
  </si>
  <si>
    <t>19</t>
  </si>
  <si>
    <t>-1.88</t>
  </si>
  <si>
    <t>-21.88</t>
  </si>
  <si>
    <t>-1.15</t>
  </si>
  <si>
    <t>-1.03</t>
  </si>
  <si>
    <t>12/01/1952</t>
  </si>
  <si>
    <t>03/01/1953</t>
  </si>
  <si>
    <t>3</t>
  </si>
  <si>
    <t>-1.04</t>
  </si>
  <si>
    <t>-2.77</t>
  </si>
  <si>
    <t>-0.92</t>
  </si>
  <si>
    <t>-0.93</t>
  </si>
  <si>
    <t>10/01/1954</t>
  </si>
  <si>
    <t>07/01/1955</t>
  </si>
  <si>
    <t>9</t>
  </si>
  <si>
    <t>-2.27</t>
  </si>
  <si>
    <t>-10.52</t>
  </si>
  <si>
    <t>-1.17</t>
  </si>
  <si>
    <t>-1</t>
  </si>
  <si>
    <t>10/01/1956</t>
  </si>
  <si>
    <t>10/01/1957</t>
  </si>
  <si>
    <t>12</t>
  </si>
  <si>
    <t>-2.36</t>
  </si>
  <si>
    <t>-15.58</t>
  </si>
  <si>
    <t>-1.3</t>
  </si>
  <si>
    <t>-1.26</t>
  </si>
  <si>
    <t>10/01/1959</t>
  </si>
  <si>
    <t>12/01/1959</t>
  </si>
  <si>
    <t>2</t>
  </si>
  <si>
    <t>-1.32</t>
  </si>
  <si>
    <t>-1.49</t>
  </si>
  <si>
    <t>-0.74</t>
  </si>
  <si>
    <t>02/01/1961</t>
  </si>
  <si>
    <t>12/01/1962</t>
  </si>
  <si>
    <t>22</t>
  </si>
  <si>
    <t>-1.92</t>
  </si>
  <si>
    <t>-26.13</t>
  </si>
  <si>
    <t>-1.19</t>
  </si>
  <si>
    <t>-1.16</t>
  </si>
  <si>
    <t>10/01/1964</t>
  </si>
  <si>
    <t>11/01/1965</t>
  </si>
  <si>
    <t>13</t>
  </si>
  <si>
    <t>-2.31</t>
  </si>
  <si>
    <t>-20.15</t>
  </si>
  <si>
    <t>-1.55</t>
  </si>
  <si>
    <t>-1.52</t>
  </si>
  <si>
    <t>03/01/1967</t>
  </si>
  <si>
    <t>07/01/1967</t>
  </si>
  <si>
    <t>4</t>
  </si>
  <si>
    <t>-1.07</t>
  </si>
  <si>
    <t>-2.16</t>
  </si>
  <si>
    <t>-0.54</t>
  </si>
  <si>
    <t>-0.49</t>
  </si>
  <si>
    <t>05/01/1970</t>
  </si>
  <si>
    <t>12/01/1970</t>
  </si>
  <si>
    <t>7</t>
  </si>
  <si>
    <t>-1.42</t>
  </si>
  <si>
    <t>-7.13</t>
  </si>
  <si>
    <t>-1.02</t>
  </si>
  <si>
    <t>-1.08</t>
  </si>
  <si>
    <t>06/01/1971</t>
  </si>
  <si>
    <t>03/01/1972</t>
  </si>
  <si>
    <t>-2.15</t>
  </si>
  <si>
    <t>-12.45</t>
  </si>
  <si>
    <t>-1.38</t>
  </si>
  <si>
    <t>-1.45</t>
  </si>
  <si>
    <t>11/01/1973</t>
  </si>
  <si>
    <t>08/01/1974</t>
  </si>
  <si>
    <t>-2.09</t>
  </si>
  <si>
    <t>-12.58</t>
  </si>
  <si>
    <t>-1.4</t>
  </si>
  <si>
    <t>-1.35</t>
  </si>
  <si>
    <t>12/01/1974</t>
  </si>
  <si>
    <t>04/01/1977</t>
  </si>
  <si>
    <t>28</t>
  </si>
  <si>
    <t>-2.66</t>
  </si>
  <si>
    <t>-21.82</t>
  </si>
  <si>
    <t>-0.78</t>
  </si>
  <si>
    <t>-0.72</t>
  </si>
  <si>
    <t>04/01/1978</t>
  </si>
  <si>
    <t>10/01/1978</t>
  </si>
  <si>
    <t>6</t>
  </si>
  <si>
    <t>-6.93</t>
  </si>
  <si>
    <t>11/01/1980</t>
  </si>
  <si>
    <t>04/01/1981</t>
  </si>
  <si>
    <t>5</t>
  </si>
  <si>
    <t>-1.56</t>
  </si>
  <si>
    <t>-4.24</t>
  </si>
  <si>
    <t>-0.85</t>
  </si>
  <si>
    <t>12/01/1981</t>
  </si>
  <si>
    <t>07/01/1982</t>
  </si>
  <si>
    <t>-1.46</t>
  </si>
  <si>
    <t>-7.03</t>
  </si>
  <si>
    <t>-0.97</t>
  </si>
  <si>
    <t>01/01/1984</t>
  </si>
  <si>
    <t>07/01/1984</t>
  </si>
  <si>
    <t>-2.55</t>
  </si>
  <si>
    <t>-0.43</t>
  </si>
  <si>
    <t>-0.17</t>
  </si>
  <si>
    <t>09/01/1984</t>
  </si>
  <si>
    <t>11/01/1984</t>
  </si>
  <si>
    <t>-2.02</t>
  </si>
  <si>
    <t>-1.01</t>
  </si>
  <si>
    <t>02/01/1986</t>
  </si>
  <si>
    <t>11/01/1986</t>
  </si>
  <si>
    <t>-1.21</t>
  </si>
  <si>
    <t>-8.42</t>
  </si>
  <si>
    <t>-0.94</t>
  </si>
  <si>
    <t>-1.05</t>
  </si>
  <si>
    <t>08/01/1989</t>
  </si>
  <si>
    <t>12/01/1989</t>
  </si>
  <si>
    <t>-2.91</t>
  </si>
  <si>
    <t>-0.73</t>
  </si>
  <si>
    <t>11/01/1991</t>
  </si>
  <si>
    <t>12/01/1991</t>
  </si>
  <si>
    <t>1</t>
  </si>
  <si>
    <t>-1.25</t>
  </si>
  <si>
    <t>06/01/1995</t>
  </si>
  <si>
    <t>02/01/1996</t>
  </si>
  <si>
    <t>8</t>
  </si>
  <si>
    <t>-2.19</t>
  </si>
  <si>
    <t>-12.5</t>
  </si>
  <si>
    <t>-1.67</t>
  </si>
  <si>
    <t>12/01/1996</t>
  </si>
  <si>
    <t>05/01/1997</t>
  </si>
  <si>
    <t>-1.6</t>
  </si>
  <si>
    <t>-3.52</t>
  </si>
  <si>
    <t>-0.7</t>
  </si>
  <si>
    <t>05/01/2000</t>
  </si>
  <si>
    <t>11/01/2000</t>
  </si>
  <si>
    <t>-1.7</t>
  </si>
  <si>
    <t>-6.78</t>
  </si>
  <si>
    <t>-1.13</t>
  </si>
  <si>
    <t>-1.36</t>
  </si>
  <si>
    <t>06/01/2001</t>
  </si>
  <si>
    <t>10/01/2001</t>
  </si>
  <si>
    <t>-1.39</t>
  </si>
  <si>
    <t>-5.03</t>
  </si>
  <si>
    <t>-1.22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</si>
  <si>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</si>
  <si>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</si>
  <si>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</si>
  <si>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</si>
  <si>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</si>
  <si>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</si>
  <si>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</si>
  <si>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</si>
  <si>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</si>
  <si>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</si>
  <si>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</si>
  <si>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</si>
  <si>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</si>
  <si>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</si>
  <si>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</si>
  <si>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</si>
  <si>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</si>
  <si>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</si>
  <si>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</si>
  <si>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</si>
  <si>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</si>
  <si>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K (-0.3)</t>
  </si>
  <si>
    <t>Slope</t>
  </si>
  <si>
    <t>K calculated</t>
  </si>
  <si>
    <t>Log Q</t>
  </si>
  <si>
    <t>Q</t>
  </si>
  <si>
    <t>K (-0.1)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</si>
</sst>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H3" sqref="H3:H2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149</v>
      </c>
    </row>
    <row r="3" spans="1:9" x14ac:dyDescent="0.35">
      <c r="A3" t="s">
        <v>123</v>
      </c>
      <c r="B3" t="s">
        <v>124</v>
      </c>
      <c r="C3" t="s">
        <v>125</v>
      </c>
      <c r="D3" t="s">
        <v>126</v>
      </c>
      <c r="E3" t="s">
        <v>126</v>
      </c>
      <c r="F3" t="s">
        <v>126</v>
      </c>
      <c r="G3" t="s">
        <v>126</v>
      </c>
      <c r="H3">
        <f>C3*1</f>
        <v>1</v>
      </c>
      <c r="I3">
        <f>E3*-1</f>
        <v>1.25</v>
      </c>
    </row>
    <row r="4" spans="1:9" x14ac:dyDescent="0.3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41</v>
      </c>
      <c r="H4">
        <f>C4*1</f>
        <v>2</v>
      </c>
      <c r="I4">
        <f>E4*-1</f>
        <v>1.49</v>
      </c>
    </row>
    <row r="5" spans="1:9" x14ac:dyDescent="0.35">
      <c r="A5" t="s">
        <v>109</v>
      </c>
      <c r="B5" t="s">
        <v>110</v>
      </c>
      <c r="C5" t="s">
        <v>38</v>
      </c>
      <c r="D5" t="s">
        <v>27</v>
      </c>
      <c r="E5" t="s">
        <v>111</v>
      </c>
      <c r="F5" t="s">
        <v>112</v>
      </c>
      <c r="G5" t="s">
        <v>112</v>
      </c>
      <c r="H5">
        <f>C5*1</f>
        <v>2</v>
      </c>
      <c r="I5">
        <f>E5*-1</f>
        <v>2.02</v>
      </c>
    </row>
    <row r="6" spans="1:9" x14ac:dyDescent="0.3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>
        <f>C6*1</f>
        <v>3</v>
      </c>
      <c r="I6">
        <f>E6*-1</f>
        <v>2.77</v>
      </c>
    </row>
    <row r="7" spans="1:9" x14ac:dyDescent="0.35">
      <c r="A7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>
        <f>C7*1</f>
        <v>4</v>
      </c>
      <c r="I7">
        <f>E7*-1</f>
        <v>2.16</v>
      </c>
    </row>
    <row r="8" spans="1:9" x14ac:dyDescent="0.35">
      <c r="A8" t="s">
        <v>119</v>
      </c>
      <c r="B8" t="s">
        <v>120</v>
      </c>
      <c r="C8" t="s">
        <v>58</v>
      </c>
      <c r="D8" t="s">
        <v>13</v>
      </c>
      <c r="E8" t="s">
        <v>121</v>
      </c>
      <c r="F8" t="s">
        <v>122</v>
      </c>
      <c r="G8" t="s">
        <v>87</v>
      </c>
      <c r="H8">
        <f>C8*1</f>
        <v>4</v>
      </c>
      <c r="I8">
        <f>E8*-1</f>
        <v>2.91</v>
      </c>
    </row>
    <row r="9" spans="1:9" x14ac:dyDescent="0.35">
      <c r="A9" t="s">
        <v>144</v>
      </c>
      <c r="B9" t="s">
        <v>145</v>
      </c>
      <c r="C9" t="s">
        <v>58</v>
      </c>
      <c r="D9" t="s">
        <v>146</v>
      </c>
      <c r="E9" t="s">
        <v>147</v>
      </c>
      <c r="F9" t="s">
        <v>35</v>
      </c>
      <c r="G9" t="s">
        <v>148</v>
      </c>
      <c r="H9">
        <f>C9*1</f>
        <v>4</v>
      </c>
      <c r="I9">
        <f>E9*-1</f>
        <v>5.03</v>
      </c>
    </row>
    <row r="10" spans="1:9" x14ac:dyDescent="0.35">
      <c r="A10" t="s">
        <v>133</v>
      </c>
      <c r="B10" t="s">
        <v>134</v>
      </c>
      <c r="C10" t="s">
        <v>95</v>
      </c>
      <c r="D10" t="s">
        <v>135</v>
      </c>
      <c r="E10" t="s">
        <v>136</v>
      </c>
      <c r="F10" t="s">
        <v>137</v>
      </c>
      <c r="G10" t="s">
        <v>61</v>
      </c>
      <c r="H10">
        <f>C10*1</f>
        <v>5</v>
      </c>
      <c r="I10">
        <f>E10*-1</f>
        <v>3.52</v>
      </c>
    </row>
    <row r="11" spans="1:9" x14ac:dyDescent="0.35">
      <c r="A11" t="s">
        <v>93</v>
      </c>
      <c r="B11" t="s">
        <v>94</v>
      </c>
      <c r="C11" t="s">
        <v>95</v>
      </c>
      <c r="D11" t="s">
        <v>96</v>
      </c>
      <c r="E11" t="s">
        <v>97</v>
      </c>
      <c r="F11" t="s">
        <v>98</v>
      </c>
      <c r="G11" t="s">
        <v>68</v>
      </c>
      <c r="H11">
        <f>C11*1</f>
        <v>5</v>
      </c>
      <c r="I11">
        <f>E11*-1</f>
        <v>4.24</v>
      </c>
    </row>
    <row r="12" spans="1:9" x14ac:dyDescent="0.35">
      <c r="A12" t="s">
        <v>104</v>
      </c>
      <c r="B12" t="s">
        <v>105</v>
      </c>
      <c r="C12" t="s">
        <v>91</v>
      </c>
      <c r="D12" t="s">
        <v>74</v>
      </c>
      <c r="E12" t="s">
        <v>106</v>
      </c>
      <c r="F12" t="s">
        <v>107</v>
      </c>
      <c r="G12" t="s">
        <v>108</v>
      </c>
      <c r="H12">
        <f>C12*1</f>
        <v>6</v>
      </c>
      <c r="I12">
        <f>E12*-1</f>
        <v>2.5499999999999998</v>
      </c>
    </row>
    <row r="13" spans="1:9" x14ac:dyDescent="0.35">
      <c r="A13" t="s">
        <v>138</v>
      </c>
      <c r="B13" t="s">
        <v>139</v>
      </c>
      <c r="C13" t="s">
        <v>91</v>
      </c>
      <c r="D13" t="s">
        <v>140</v>
      </c>
      <c r="E13" t="s">
        <v>141</v>
      </c>
      <c r="F13" t="s">
        <v>142</v>
      </c>
      <c r="G13" t="s">
        <v>143</v>
      </c>
      <c r="H13">
        <f>C13*1</f>
        <v>6</v>
      </c>
      <c r="I13">
        <f>E13*-1</f>
        <v>6.78</v>
      </c>
    </row>
    <row r="14" spans="1:9" x14ac:dyDescent="0.35">
      <c r="A14" t="s">
        <v>89</v>
      </c>
      <c r="B14" t="s">
        <v>90</v>
      </c>
      <c r="C14" t="s">
        <v>91</v>
      </c>
      <c r="D14" t="s">
        <v>66</v>
      </c>
      <c r="E14" t="s">
        <v>92</v>
      </c>
      <c r="F14" t="s">
        <v>48</v>
      </c>
      <c r="G14" t="s">
        <v>47</v>
      </c>
      <c r="H14">
        <f>C14*1</f>
        <v>6</v>
      </c>
      <c r="I14">
        <f>E14*-1</f>
        <v>6.93</v>
      </c>
    </row>
    <row r="15" spans="1:9" x14ac:dyDescent="0.35">
      <c r="A15" t="s">
        <v>99</v>
      </c>
      <c r="B15" t="s">
        <v>100</v>
      </c>
      <c r="C15" t="s">
        <v>65</v>
      </c>
      <c r="D15" t="s">
        <v>101</v>
      </c>
      <c r="E15" t="s">
        <v>102</v>
      </c>
      <c r="F15" t="s">
        <v>28</v>
      </c>
      <c r="G15" t="s">
        <v>103</v>
      </c>
      <c r="H15">
        <f>C15*1</f>
        <v>7</v>
      </c>
      <c r="I15">
        <f>E15*-1</f>
        <v>7.03</v>
      </c>
    </row>
    <row r="16" spans="1:9" x14ac:dyDescent="0.35">
      <c r="A16" t="s">
        <v>63</v>
      </c>
      <c r="B16" t="s">
        <v>64</v>
      </c>
      <c r="C16" t="s">
        <v>65</v>
      </c>
      <c r="D16" t="s">
        <v>66</v>
      </c>
      <c r="E16" t="s">
        <v>67</v>
      </c>
      <c r="F16" t="s">
        <v>68</v>
      </c>
      <c r="G16" t="s">
        <v>69</v>
      </c>
      <c r="H16">
        <f>C16*1</f>
        <v>7</v>
      </c>
      <c r="I16">
        <f>E16*-1</f>
        <v>7.13</v>
      </c>
    </row>
    <row r="17" spans="1:9" x14ac:dyDescent="0.35">
      <c r="A17" t="s">
        <v>127</v>
      </c>
      <c r="B17" t="s">
        <v>128</v>
      </c>
      <c r="C17" t="s">
        <v>129</v>
      </c>
      <c r="D17" t="s">
        <v>130</v>
      </c>
      <c r="E17" t="s">
        <v>131</v>
      </c>
      <c r="F17" t="s">
        <v>96</v>
      </c>
      <c r="G17" t="s">
        <v>132</v>
      </c>
      <c r="H17">
        <f>C17*1</f>
        <v>8</v>
      </c>
      <c r="I17">
        <f>E17*-1</f>
        <v>12.5</v>
      </c>
    </row>
    <row r="18" spans="1:9" x14ac:dyDescent="0.35">
      <c r="A18" t="s">
        <v>113</v>
      </c>
      <c r="B18" t="s">
        <v>114</v>
      </c>
      <c r="C18" t="s">
        <v>24</v>
      </c>
      <c r="D18" t="s">
        <v>115</v>
      </c>
      <c r="E18" t="s">
        <v>116</v>
      </c>
      <c r="F18" t="s">
        <v>117</v>
      </c>
      <c r="G18" t="s">
        <v>118</v>
      </c>
      <c r="H18">
        <f>C18*1</f>
        <v>9</v>
      </c>
      <c r="I18">
        <f>E18*-1</f>
        <v>8.42</v>
      </c>
    </row>
    <row r="19" spans="1:9" x14ac:dyDescent="0.35">
      <c r="A19" t="s">
        <v>22</v>
      </c>
      <c r="B19" t="s">
        <v>23</v>
      </c>
      <c r="C19" t="s">
        <v>24</v>
      </c>
      <c r="D19" t="s">
        <v>25</v>
      </c>
      <c r="E19" t="s">
        <v>26</v>
      </c>
      <c r="F19" t="s">
        <v>27</v>
      </c>
      <c r="G19" t="s">
        <v>28</v>
      </c>
      <c r="H19">
        <f>C19*1</f>
        <v>9</v>
      </c>
      <c r="I19">
        <f>E19*-1</f>
        <v>10.52</v>
      </c>
    </row>
    <row r="20" spans="1:9" x14ac:dyDescent="0.35">
      <c r="A20" t="s">
        <v>70</v>
      </c>
      <c r="B20" t="s">
        <v>71</v>
      </c>
      <c r="C20" t="s">
        <v>24</v>
      </c>
      <c r="D20" t="s">
        <v>72</v>
      </c>
      <c r="E20" t="s">
        <v>73</v>
      </c>
      <c r="F20" t="s">
        <v>74</v>
      </c>
      <c r="G20" t="s">
        <v>75</v>
      </c>
      <c r="H20">
        <f>C20*1</f>
        <v>9</v>
      </c>
      <c r="I20">
        <f>E20*-1</f>
        <v>12.45</v>
      </c>
    </row>
    <row r="21" spans="1:9" x14ac:dyDescent="0.35">
      <c r="A21" t="s">
        <v>76</v>
      </c>
      <c r="B21" t="s">
        <v>77</v>
      </c>
      <c r="C21" t="s">
        <v>24</v>
      </c>
      <c r="D21" t="s">
        <v>78</v>
      </c>
      <c r="E21" t="s">
        <v>79</v>
      </c>
      <c r="F21" t="s">
        <v>80</v>
      </c>
      <c r="G21" t="s">
        <v>81</v>
      </c>
      <c r="H21">
        <f>C21*1</f>
        <v>9</v>
      </c>
      <c r="I21">
        <f>E21*-1</f>
        <v>12.58</v>
      </c>
    </row>
    <row r="22" spans="1:9" x14ac:dyDescent="0.35">
      <c r="A22" t="s">
        <v>29</v>
      </c>
      <c r="B22" t="s">
        <v>30</v>
      </c>
      <c r="C22" t="s">
        <v>31</v>
      </c>
      <c r="D22" t="s">
        <v>32</v>
      </c>
      <c r="E22" t="s">
        <v>33</v>
      </c>
      <c r="F22" t="s">
        <v>34</v>
      </c>
      <c r="G22" t="s">
        <v>35</v>
      </c>
      <c r="H22">
        <f>C22*1</f>
        <v>12</v>
      </c>
      <c r="I22">
        <f>E22*-1</f>
        <v>15.58</v>
      </c>
    </row>
    <row r="23" spans="1:9" x14ac:dyDescent="0.35">
      <c r="A23" t="s">
        <v>49</v>
      </c>
      <c r="B23" t="s">
        <v>50</v>
      </c>
      <c r="C23" t="s">
        <v>51</v>
      </c>
      <c r="D23" t="s">
        <v>52</v>
      </c>
      <c r="E23" t="s">
        <v>53</v>
      </c>
      <c r="F23" t="s">
        <v>54</v>
      </c>
      <c r="G23" t="s">
        <v>55</v>
      </c>
      <c r="H23">
        <f>C23*1</f>
        <v>13</v>
      </c>
      <c r="I23">
        <f>E23*-1</f>
        <v>20.149999999999999</v>
      </c>
    </row>
    <row r="24" spans="1:9" x14ac:dyDescent="0.3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13</v>
      </c>
      <c r="G24" t="s">
        <v>14</v>
      </c>
      <c r="H24">
        <f>C24*1</f>
        <v>19</v>
      </c>
      <c r="I24">
        <f>E24*-1</f>
        <v>21.88</v>
      </c>
    </row>
    <row r="25" spans="1:9" x14ac:dyDescent="0.35">
      <c r="A25" t="s">
        <v>42</v>
      </c>
      <c r="B25" t="s">
        <v>43</v>
      </c>
      <c r="C25" t="s">
        <v>44</v>
      </c>
      <c r="D25" t="s">
        <v>45</v>
      </c>
      <c r="E25" t="s">
        <v>46</v>
      </c>
      <c r="F25" t="s">
        <v>47</v>
      </c>
      <c r="G25" t="s">
        <v>48</v>
      </c>
      <c r="H25">
        <f>C25*1</f>
        <v>22</v>
      </c>
      <c r="I25">
        <f>E25*-1</f>
        <v>26.13</v>
      </c>
    </row>
    <row r="26" spans="1:9" x14ac:dyDescent="0.35">
      <c r="A26" t="s">
        <v>82</v>
      </c>
      <c r="B26" t="s">
        <v>83</v>
      </c>
      <c r="C26" t="s">
        <v>84</v>
      </c>
      <c r="D26" t="s">
        <v>85</v>
      </c>
      <c r="E26" t="s">
        <v>86</v>
      </c>
      <c r="F26" t="s">
        <v>87</v>
      </c>
      <c r="G26" t="s">
        <v>88</v>
      </c>
      <c r="H26">
        <f>C26*1</f>
        <v>28</v>
      </c>
      <c r="I26">
        <f>E26*-1</f>
        <v>21.82</v>
      </c>
    </row>
  </sheetData>
  <sortState xmlns:xlrd2="http://schemas.microsoft.com/office/spreadsheetml/2017/richdata2" ref="A3:I26">
    <sortCondition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2352-AC24-43F8-95BB-27B06EE40A96}">
  <dimension ref="A1:K35"/>
  <sheetViews>
    <sheetView tabSelected="1" topLeftCell="A19" workbookViewId="0">
      <selection activeCell="M13" sqref="M13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J1" t="s">
        <v>158</v>
      </c>
      <c r="K1">
        <f>COUNT(C2:C25)</f>
        <v>24</v>
      </c>
    </row>
    <row r="2" spans="1:11" x14ac:dyDescent="0.35">
      <c r="A2">
        <v>1</v>
      </c>
      <c r="B2" t="s">
        <v>123</v>
      </c>
      <c r="C2">
        <v>1</v>
      </c>
      <c r="D2">
        <f t="shared" ref="D2:D25" si="0">LOG(C2)</f>
        <v>0</v>
      </c>
      <c r="E2">
        <f t="shared" ref="E2:E25" si="1">(D2-$K$3)^2</f>
        <v>0.64597856376839369</v>
      </c>
      <c r="F2">
        <f t="shared" ref="F2:F25" si="2">(D2-$K$3)^3</f>
        <v>-0.51919100516403149</v>
      </c>
      <c r="G2">
        <f t="shared" ref="G2:G25" si="3">($K$1+1)/A2</f>
        <v>25</v>
      </c>
      <c r="H2">
        <f t="shared" ref="H2:H25" si="4">1/G2</f>
        <v>0.04</v>
      </c>
      <c r="J2" t="s">
        <v>159</v>
      </c>
      <c r="K2">
        <f>AVERAGE(C2:C25)</f>
        <v>8.3333333333333339</v>
      </c>
    </row>
    <row r="3" spans="1:11" x14ac:dyDescent="0.35">
      <c r="A3">
        <v>2</v>
      </c>
      <c r="B3" t="s">
        <v>36</v>
      </c>
      <c r="C3">
        <v>2</v>
      </c>
      <c r="D3">
        <f t="shared" si="0"/>
        <v>0.3010299956639812</v>
      </c>
      <c r="E3">
        <f t="shared" si="1"/>
        <v>0.25270519961721116</v>
      </c>
      <c r="F3">
        <f t="shared" si="2"/>
        <v>-0.12703437843311777</v>
      </c>
      <c r="G3">
        <f t="shared" si="3"/>
        <v>12.5</v>
      </c>
      <c r="H3">
        <f t="shared" si="4"/>
        <v>0.08</v>
      </c>
      <c r="J3" t="s">
        <v>160</v>
      </c>
      <c r="K3">
        <f>AVERAGE(D2:D25)</f>
        <v>0.80372791650433151</v>
      </c>
    </row>
    <row r="4" spans="1:11" x14ac:dyDescent="0.35">
      <c r="A4">
        <v>3</v>
      </c>
      <c r="B4" t="s">
        <v>109</v>
      </c>
      <c r="C4">
        <v>2</v>
      </c>
      <c r="D4">
        <f t="shared" si="0"/>
        <v>0.3010299956639812</v>
      </c>
      <c r="E4">
        <f t="shared" si="1"/>
        <v>0.25270519961721116</v>
      </c>
      <c r="F4">
        <f t="shared" si="2"/>
        <v>-0.12703437843311777</v>
      </c>
      <c r="G4">
        <f t="shared" si="3"/>
        <v>8.3333333333333339</v>
      </c>
      <c r="H4">
        <f t="shared" si="4"/>
        <v>0.12</v>
      </c>
      <c r="J4" t="s">
        <v>161</v>
      </c>
      <c r="K4">
        <f>SUM(E2:E25)</f>
        <v>2.6098479506048022</v>
      </c>
    </row>
    <row r="5" spans="1:11" x14ac:dyDescent="0.35">
      <c r="A5">
        <v>4</v>
      </c>
      <c r="B5" t="s">
        <v>15</v>
      </c>
      <c r="C5">
        <v>3</v>
      </c>
      <c r="D5">
        <f t="shared" si="0"/>
        <v>0.47712125471966244</v>
      </c>
      <c r="E5">
        <f t="shared" si="1"/>
        <v>0.10667191152212521</v>
      </c>
      <c r="F5">
        <f t="shared" si="2"/>
        <v>-3.4839756928430894E-2</v>
      </c>
      <c r="G5">
        <f t="shared" si="3"/>
        <v>6.25</v>
      </c>
      <c r="H5">
        <f t="shared" si="4"/>
        <v>0.16</v>
      </c>
      <c r="J5" t="s">
        <v>162</v>
      </c>
      <c r="K5">
        <f>SUM(F2:F25)</f>
        <v>-0.239643649044747</v>
      </c>
    </row>
    <row r="6" spans="1:11" x14ac:dyDescent="0.35">
      <c r="A6">
        <v>5</v>
      </c>
      <c r="B6" t="s">
        <v>56</v>
      </c>
      <c r="C6">
        <v>4</v>
      </c>
      <c r="D6">
        <f t="shared" si="0"/>
        <v>0.6020599913279624</v>
      </c>
      <c r="E6">
        <f t="shared" si="1"/>
        <v>4.0669952044941608E-2</v>
      </c>
      <c r="F6">
        <f t="shared" si="2"/>
        <v>-8.201824845925805E-3</v>
      </c>
      <c r="G6">
        <f t="shared" si="3"/>
        <v>5</v>
      </c>
      <c r="H6">
        <f t="shared" si="4"/>
        <v>0.2</v>
      </c>
      <c r="J6" t="s">
        <v>163</v>
      </c>
      <c r="K6">
        <f>VAR(D2:D25)</f>
        <v>0.11347165002629536</v>
      </c>
    </row>
    <row r="7" spans="1:11" x14ac:dyDescent="0.35">
      <c r="A7">
        <v>6</v>
      </c>
      <c r="B7" t="s">
        <v>119</v>
      </c>
      <c r="C7">
        <v>4</v>
      </c>
      <c r="D7">
        <f t="shared" si="0"/>
        <v>0.6020599913279624</v>
      </c>
      <c r="E7">
        <f t="shared" si="1"/>
        <v>4.0669952044941608E-2</v>
      </c>
      <c r="F7">
        <f t="shared" si="2"/>
        <v>-8.201824845925805E-3</v>
      </c>
      <c r="G7">
        <f t="shared" si="3"/>
        <v>4.166666666666667</v>
      </c>
      <c r="H7">
        <f t="shared" si="4"/>
        <v>0.24</v>
      </c>
      <c r="J7" t="s">
        <v>164</v>
      </c>
      <c r="K7">
        <f>STDEV(D2:D25)</f>
        <v>0.33685553287172731</v>
      </c>
    </row>
    <row r="8" spans="1:11" x14ac:dyDescent="0.35">
      <c r="A8">
        <v>7</v>
      </c>
      <c r="B8" t="s">
        <v>144</v>
      </c>
      <c r="C8">
        <v>4</v>
      </c>
      <c r="D8">
        <f t="shared" si="0"/>
        <v>0.6020599913279624</v>
      </c>
      <c r="E8">
        <f t="shared" si="1"/>
        <v>4.0669952044941608E-2</v>
      </c>
      <c r="F8">
        <f t="shared" si="2"/>
        <v>-8.201824845925805E-3</v>
      </c>
      <c r="G8">
        <f t="shared" si="3"/>
        <v>3.5714285714285716</v>
      </c>
      <c r="H8">
        <f t="shared" si="4"/>
        <v>0.27999999999999997</v>
      </c>
      <c r="J8" t="s">
        <v>165</v>
      </c>
      <c r="K8">
        <f>SKEW(D2:D25)</f>
        <v>-0.29736893238618783</v>
      </c>
    </row>
    <row r="9" spans="1:11" x14ac:dyDescent="0.35">
      <c r="A9">
        <v>8</v>
      </c>
      <c r="B9" t="s">
        <v>93</v>
      </c>
      <c r="C9">
        <v>5</v>
      </c>
      <c r="D9">
        <f t="shared" si="0"/>
        <v>0.69897000433601886</v>
      </c>
      <c r="E9">
        <f t="shared" si="1"/>
        <v>1.0974220161863908E-2</v>
      </c>
      <c r="F9">
        <f t="shared" si="2"/>
        <v>-1.1496363918322651E-3</v>
      </c>
      <c r="G9">
        <f t="shared" si="3"/>
        <v>3.125</v>
      </c>
      <c r="H9">
        <f t="shared" si="4"/>
        <v>0.32</v>
      </c>
      <c r="J9" t="s">
        <v>166</v>
      </c>
      <c r="K9">
        <v>-0.2</v>
      </c>
    </row>
    <row r="10" spans="1:11" x14ac:dyDescent="0.35">
      <c r="A10">
        <v>9</v>
      </c>
      <c r="B10" t="s">
        <v>133</v>
      </c>
      <c r="C10">
        <v>5</v>
      </c>
      <c r="D10">
        <f t="shared" si="0"/>
        <v>0.69897000433601886</v>
      </c>
      <c r="E10">
        <f t="shared" si="1"/>
        <v>1.0974220161863908E-2</v>
      </c>
      <c r="F10">
        <f t="shared" si="2"/>
        <v>-1.1496363918322651E-3</v>
      </c>
      <c r="G10">
        <f t="shared" si="3"/>
        <v>2.7777777777777777</v>
      </c>
      <c r="H10">
        <f t="shared" si="4"/>
        <v>0.36</v>
      </c>
      <c r="J10" t="s">
        <v>167</v>
      </c>
      <c r="K10">
        <v>-0.3</v>
      </c>
    </row>
    <row r="11" spans="1:11" x14ac:dyDescent="0.35">
      <c r="A11">
        <v>10</v>
      </c>
      <c r="B11" t="s">
        <v>89</v>
      </c>
      <c r="C11">
        <v>6</v>
      </c>
      <c r="D11">
        <f t="shared" si="0"/>
        <v>0.77815125038364363</v>
      </c>
      <c r="E11">
        <f t="shared" si="1"/>
        <v>6.5416584984914294E-4</v>
      </c>
      <c r="F11">
        <f t="shared" si="2"/>
        <v>-1.6731381529147566E-5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104</v>
      </c>
      <c r="C12">
        <v>6</v>
      </c>
      <c r="D12">
        <f t="shared" si="0"/>
        <v>0.77815125038364363</v>
      </c>
      <c r="E12">
        <f t="shared" si="1"/>
        <v>6.5416584984914294E-4</v>
      </c>
      <c r="F12">
        <f t="shared" si="2"/>
        <v>-1.6731381529147566E-5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138</v>
      </c>
      <c r="C13">
        <v>6</v>
      </c>
      <c r="D13">
        <f t="shared" si="0"/>
        <v>0.77815125038364363</v>
      </c>
      <c r="E13">
        <f t="shared" si="1"/>
        <v>6.5416584984914294E-4</v>
      </c>
      <c r="F13">
        <f t="shared" si="2"/>
        <v>-1.6731381529147566E-5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63</v>
      </c>
      <c r="C14">
        <v>7</v>
      </c>
      <c r="D14">
        <f t="shared" si="0"/>
        <v>0.84509804001425681</v>
      </c>
      <c r="E14">
        <f t="shared" si="1"/>
        <v>1.7114871192264744E-3</v>
      </c>
      <c r="F14">
        <f t="shared" si="2"/>
        <v>7.0804433508045509E-5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99</v>
      </c>
      <c r="C15">
        <v>7</v>
      </c>
      <c r="D15">
        <f t="shared" si="0"/>
        <v>0.84509804001425681</v>
      </c>
      <c r="E15">
        <f t="shared" si="1"/>
        <v>1.7114871192264744E-3</v>
      </c>
      <c r="F15">
        <f t="shared" si="2"/>
        <v>7.0804433508045509E-5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127</v>
      </c>
      <c r="C16">
        <v>8</v>
      </c>
      <c r="D16">
        <f t="shared" si="0"/>
        <v>0.90308998699194354</v>
      </c>
      <c r="E16">
        <f t="shared" si="1"/>
        <v>9.8728210515851809E-3</v>
      </c>
      <c r="F16">
        <f t="shared" si="2"/>
        <v>9.8098394123918658E-4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22</v>
      </c>
      <c r="C17">
        <v>9</v>
      </c>
      <c r="D17">
        <f t="shared" si="0"/>
        <v>0.95424250943932487</v>
      </c>
      <c r="E17">
        <f t="shared" si="1"/>
        <v>2.2654642686386756E-2</v>
      </c>
      <c r="F17">
        <f t="shared" si="2"/>
        <v>3.409854322029227E-3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70</v>
      </c>
      <c r="C18">
        <v>9</v>
      </c>
      <c r="D18">
        <f t="shared" si="0"/>
        <v>0.95424250943932487</v>
      </c>
      <c r="E18">
        <f t="shared" si="1"/>
        <v>2.2654642686386756E-2</v>
      </c>
      <c r="F18">
        <f t="shared" si="2"/>
        <v>3.409854322029227E-3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76</v>
      </c>
      <c r="C19">
        <v>9</v>
      </c>
      <c r="D19">
        <f t="shared" si="0"/>
        <v>0.95424250943932487</v>
      </c>
      <c r="E19">
        <f t="shared" si="1"/>
        <v>2.2654642686386756E-2</v>
      </c>
      <c r="F19">
        <f t="shared" si="2"/>
        <v>3.409854322029227E-3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113</v>
      </c>
      <c r="C20">
        <v>9</v>
      </c>
      <c r="D20">
        <f t="shared" si="0"/>
        <v>0.95424250943932487</v>
      </c>
      <c r="E20">
        <f t="shared" si="1"/>
        <v>2.2654642686386756E-2</v>
      </c>
      <c r="F20">
        <f t="shared" si="2"/>
        <v>3.409854322029227E-3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29</v>
      </c>
      <c r="C21">
        <v>12</v>
      </c>
      <c r="D21">
        <f t="shared" si="0"/>
        <v>1.0791812460476249</v>
      </c>
      <c r="E21">
        <f t="shared" si="1"/>
        <v>7.5874536756486186E-2</v>
      </c>
      <c r="F21">
        <f t="shared" si="2"/>
        <v>2.0899893777129117E-2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49</v>
      </c>
      <c r="C22">
        <v>13</v>
      </c>
      <c r="D22">
        <f t="shared" si="0"/>
        <v>1.1139433523068367</v>
      </c>
      <c r="E22">
        <f t="shared" si="1"/>
        <v>9.623361661013824E-2</v>
      </c>
      <c r="F22">
        <f t="shared" si="2"/>
        <v>2.9853153315565237E-2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8</v>
      </c>
      <c r="C23">
        <v>19</v>
      </c>
      <c r="D23">
        <f t="shared" si="0"/>
        <v>1.2787536009528289</v>
      </c>
      <c r="E23">
        <f t="shared" si="1"/>
        <v>0.22564940088576338</v>
      </c>
      <c r="F23">
        <f t="shared" si="2"/>
        <v>0.10718926110115311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42</v>
      </c>
      <c r="C24">
        <v>22</v>
      </c>
      <c r="D24">
        <f t="shared" si="0"/>
        <v>1.3424226808222062</v>
      </c>
      <c r="E24">
        <f t="shared" si="1"/>
        <v>0.29019204910349056</v>
      </c>
      <c r="F24">
        <f t="shared" si="2"/>
        <v>0.15632493749872595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82</v>
      </c>
      <c r="C25">
        <v>28</v>
      </c>
      <c r="D25">
        <f t="shared" si="0"/>
        <v>1.4471580313422192</v>
      </c>
      <c r="E25">
        <f t="shared" si="1"/>
        <v>0.41400231268029736</v>
      </c>
      <c r="F25">
        <f t="shared" si="2"/>
        <v>0.26638155559103482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168</v>
      </c>
      <c r="C28" t="s">
        <v>169</v>
      </c>
      <c r="D28" t="s">
        <v>170</v>
      </c>
      <c r="E28" t="s">
        <v>171</v>
      </c>
      <c r="F28" t="s">
        <v>172</v>
      </c>
      <c r="G28" t="s">
        <v>173</v>
      </c>
      <c r="H28" s="1" t="s">
        <v>174</v>
      </c>
    </row>
    <row r="29" spans="1:8" x14ac:dyDescent="0.35">
      <c r="B29">
        <v>2</v>
      </c>
      <c r="C29">
        <v>3.3000000000000002E-2</v>
      </c>
      <c r="D29">
        <v>0.05</v>
      </c>
      <c r="E29">
        <f>(C29-D29)/($K$9-$K$10)</f>
        <v>-0.17000000000000004</v>
      </c>
      <c r="F29" s="2">
        <f>C29+(E29*($K$8-$K$9))</f>
        <v>4.9552718505651933E-2</v>
      </c>
      <c r="G29" s="2">
        <f t="shared" ref="G29:G35" si="5">$K$3+(F29*$K$7)</f>
        <v>0.82042002390179558</v>
      </c>
      <c r="H29" s="3">
        <f t="shared" ref="H29:H35" si="6">10^G29</f>
        <v>6.6133274067409511</v>
      </c>
    </row>
    <row r="30" spans="1:8" x14ac:dyDescent="0.35">
      <c r="B30">
        <v>5</v>
      </c>
      <c r="C30">
        <v>0.85</v>
      </c>
      <c r="D30">
        <v>0.85299999999999998</v>
      </c>
      <c r="E30">
        <f t="shared" ref="E30:E35" si="7">(C30-D30)/($K$9-$K$10)</f>
        <v>-3.0000000000000034E-2</v>
      </c>
      <c r="F30" s="2">
        <f t="shared" ref="F30:F35" si="8">C30+(E30*($K$8-$K$9))</f>
        <v>0.85292106797158562</v>
      </c>
      <c r="G30" s="2">
        <f t="shared" si="5"/>
        <v>1.0910390973534227</v>
      </c>
      <c r="H30" s="3">
        <f t="shared" si="6"/>
        <v>12.33215848467761</v>
      </c>
    </row>
    <row r="31" spans="1:8" x14ac:dyDescent="0.35">
      <c r="B31">
        <v>10</v>
      </c>
      <c r="C31">
        <v>1.258</v>
      </c>
      <c r="D31">
        <v>1.2450000000000001</v>
      </c>
      <c r="E31">
        <f t="shared" si="7"/>
        <v>0.12999999999999903</v>
      </c>
      <c r="F31" s="2">
        <f t="shared" si="8"/>
        <v>1.2453420387897958</v>
      </c>
      <c r="G31" s="2">
        <f t="shared" si="5"/>
        <v>1.2232282725884316</v>
      </c>
      <c r="H31" s="3">
        <f t="shared" si="6"/>
        <v>16.719691989244645</v>
      </c>
    </row>
    <row r="32" spans="1:8" x14ac:dyDescent="0.35">
      <c r="B32">
        <v>25</v>
      </c>
      <c r="C32">
        <v>1.68</v>
      </c>
      <c r="D32">
        <v>1.643</v>
      </c>
      <c r="E32">
        <f t="shared" si="7"/>
        <v>0.36999999999999927</v>
      </c>
      <c r="F32" s="2">
        <f t="shared" si="8"/>
        <v>1.6439734950171105</v>
      </c>
      <c r="G32" s="2">
        <f t="shared" si="5"/>
        <v>1.3575094841953161</v>
      </c>
      <c r="H32" s="3">
        <f t="shared" si="6"/>
        <v>22.777679835912398</v>
      </c>
    </row>
    <row r="33" spans="2:8" x14ac:dyDescent="0.35">
      <c r="B33">
        <v>50</v>
      </c>
      <c r="C33">
        <v>1.9450000000000001</v>
      </c>
      <c r="D33">
        <v>1.89</v>
      </c>
      <c r="E33">
        <f t="shared" si="7"/>
        <v>0.55000000000000171</v>
      </c>
      <c r="F33" s="2">
        <f t="shared" si="8"/>
        <v>1.8914470871875966</v>
      </c>
      <c r="G33" s="2">
        <f t="shared" si="5"/>
        <v>1.4408723329575859</v>
      </c>
      <c r="H33" s="3">
        <f t="shared" si="6"/>
        <v>27.597664643459314</v>
      </c>
    </row>
    <row r="34" spans="2:8" x14ac:dyDescent="0.35">
      <c r="B34">
        <v>100</v>
      </c>
      <c r="C34">
        <v>2.1779999999999999</v>
      </c>
      <c r="D34">
        <v>2.1040000000000001</v>
      </c>
      <c r="E34">
        <f t="shared" si="7"/>
        <v>0.73999999999999855</v>
      </c>
      <c r="F34" s="2">
        <f t="shared" si="8"/>
        <v>2.1059469900342211</v>
      </c>
      <c r="G34" s="2">
        <f t="shared" si="5"/>
        <v>1.5131278120319194</v>
      </c>
      <c r="H34" s="3">
        <f t="shared" si="6"/>
        <v>32.593260822927697</v>
      </c>
    </row>
    <row r="35" spans="2:8" x14ac:dyDescent="0.35">
      <c r="B35">
        <v>200</v>
      </c>
      <c r="C35">
        <v>2.3879999999999999</v>
      </c>
      <c r="D35">
        <v>2.294</v>
      </c>
      <c r="E35">
        <f t="shared" si="7"/>
        <v>0.93999999999999884</v>
      </c>
      <c r="F35" s="2">
        <f t="shared" si="8"/>
        <v>2.2964732035569835</v>
      </c>
      <c r="G35" s="2">
        <f t="shared" si="5"/>
        <v>1.5773076212141619</v>
      </c>
      <c r="H35" s="3">
        <f t="shared" si="6"/>
        <v>37.783972911897337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994F-C992-48A8-8EC1-7D13B4F9CE6C}">
  <dimension ref="A1:K35"/>
  <sheetViews>
    <sheetView topLeftCell="A16" workbookViewId="0">
      <selection activeCell="G28" sqref="G28"/>
    </sheetView>
  </sheetViews>
  <sheetFormatPr defaultRowHeight="14.5" x14ac:dyDescent="0.35"/>
  <cols>
    <col min="2" max="2" width="10.453125" bestFit="1" customWidth="1"/>
  </cols>
  <sheetData>
    <row r="1" spans="1:11" x14ac:dyDescent="0.3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J1" t="s">
        <v>158</v>
      </c>
      <c r="K1">
        <f>COUNT(C2:C25)</f>
        <v>24</v>
      </c>
    </row>
    <row r="2" spans="1:11" x14ac:dyDescent="0.35">
      <c r="A2">
        <v>1</v>
      </c>
      <c r="B2" t="s">
        <v>123</v>
      </c>
      <c r="C2">
        <v>1.25</v>
      </c>
      <c r="D2">
        <f t="shared" ref="D2:D25" si="0">LOG(C2)</f>
        <v>9.691001300805642E-2</v>
      </c>
      <c r="E2">
        <f t="shared" ref="E2:E25" si="1">(D2-$K$3)^2</f>
        <v>0.50034579860480766</v>
      </c>
      <c r="F2">
        <f t="shared" ref="F2:F25" si="2">(D2-$K$3)^3</f>
        <v>-0.35392022880865093</v>
      </c>
      <c r="G2">
        <f t="shared" ref="G2:G25" si="3">($K$1+1)/A2</f>
        <v>25</v>
      </c>
      <c r="H2">
        <f t="shared" ref="H2:H25" si="4">1/G2</f>
        <v>0.04</v>
      </c>
      <c r="J2" t="s">
        <v>159</v>
      </c>
      <c r="K2">
        <f>AVERAGE(C2:C25)</f>
        <v>9.0766666666666662</v>
      </c>
    </row>
    <row r="3" spans="1:11" x14ac:dyDescent="0.35">
      <c r="A3">
        <v>2</v>
      </c>
      <c r="B3" t="s">
        <v>36</v>
      </c>
      <c r="C3">
        <v>1.49</v>
      </c>
      <c r="D3">
        <f t="shared" si="0"/>
        <v>0.17318626841227402</v>
      </c>
      <c r="E3">
        <f t="shared" si="1"/>
        <v>0.39825565569894722</v>
      </c>
      <c r="F3">
        <f t="shared" si="2"/>
        <v>-0.25132918794354625</v>
      </c>
      <c r="G3">
        <f t="shared" si="3"/>
        <v>12.5</v>
      </c>
      <c r="H3">
        <f t="shared" si="4"/>
        <v>0.08</v>
      </c>
      <c r="J3" t="s">
        <v>160</v>
      </c>
      <c r="K3">
        <f>AVERAGE(D2:D25)</f>
        <v>0.80426126847086232</v>
      </c>
    </row>
    <row r="4" spans="1:11" x14ac:dyDescent="0.35">
      <c r="A4">
        <v>3</v>
      </c>
      <c r="B4" t="s">
        <v>109</v>
      </c>
      <c r="C4">
        <v>2.02</v>
      </c>
      <c r="D4">
        <f t="shared" si="0"/>
        <v>0.30535136944662378</v>
      </c>
      <c r="E4">
        <f t="shared" si="1"/>
        <v>0.24891108734437589</v>
      </c>
      <c r="F4">
        <f t="shared" si="2"/>
        <v>-0.12418420545299599</v>
      </c>
      <c r="G4">
        <f t="shared" si="3"/>
        <v>8.3333333333333339</v>
      </c>
      <c r="H4">
        <f t="shared" si="4"/>
        <v>0.12</v>
      </c>
      <c r="J4" t="s">
        <v>161</v>
      </c>
      <c r="K4">
        <f>SUM(E2:E25)</f>
        <v>3.5565570723716542</v>
      </c>
    </row>
    <row r="5" spans="1:11" x14ac:dyDescent="0.35">
      <c r="A5">
        <v>4</v>
      </c>
      <c r="B5" t="s">
        <v>56</v>
      </c>
      <c r="C5">
        <v>2.16</v>
      </c>
      <c r="D5">
        <f t="shared" si="0"/>
        <v>0.3344537511509309</v>
      </c>
      <c r="E5">
        <f t="shared" si="1"/>
        <v>0.22071910333031766</v>
      </c>
      <c r="F5">
        <f t="shared" si="2"/>
        <v>-0.10369549396069795</v>
      </c>
      <c r="G5">
        <f t="shared" si="3"/>
        <v>6.25</v>
      </c>
      <c r="H5">
        <f t="shared" si="4"/>
        <v>0.16</v>
      </c>
      <c r="J5" t="s">
        <v>162</v>
      </c>
      <c r="K5">
        <f>SUM(F2:F25)</f>
        <v>-0.19837875594512488</v>
      </c>
    </row>
    <row r="6" spans="1:11" x14ac:dyDescent="0.35">
      <c r="A6">
        <v>5</v>
      </c>
      <c r="B6" t="s">
        <v>104</v>
      </c>
      <c r="C6">
        <v>2.5499999999999998</v>
      </c>
      <c r="D6">
        <f t="shared" si="0"/>
        <v>0.40654018043395512</v>
      </c>
      <c r="E6">
        <f t="shared" si="1"/>
        <v>0.15818206386926129</v>
      </c>
      <c r="F6">
        <f t="shared" si="2"/>
        <v>-6.2912342550006148E-2</v>
      </c>
      <c r="G6">
        <f t="shared" si="3"/>
        <v>5</v>
      </c>
      <c r="H6">
        <f t="shared" si="4"/>
        <v>0.2</v>
      </c>
      <c r="J6" t="s">
        <v>163</v>
      </c>
      <c r="K6">
        <f>VAR(D2:D25)</f>
        <v>0.15463291619007188</v>
      </c>
    </row>
    <row r="7" spans="1:11" x14ac:dyDescent="0.35">
      <c r="A7">
        <v>6</v>
      </c>
      <c r="B7" t="s">
        <v>15</v>
      </c>
      <c r="C7">
        <v>2.77</v>
      </c>
      <c r="D7">
        <f t="shared" si="0"/>
        <v>0.44247976906444858</v>
      </c>
      <c r="E7">
        <f t="shared" si="1"/>
        <v>0.13088585331275296</v>
      </c>
      <c r="F7">
        <f t="shared" si="2"/>
        <v>-4.7352080262575688E-2</v>
      </c>
      <c r="G7">
        <f t="shared" si="3"/>
        <v>4.166666666666667</v>
      </c>
      <c r="H7">
        <f t="shared" si="4"/>
        <v>0.24</v>
      </c>
      <c r="J7" t="s">
        <v>164</v>
      </c>
      <c r="K7">
        <f>STDEV(D2:D25)</f>
        <v>0.39323392044694194</v>
      </c>
    </row>
    <row r="8" spans="1:11" x14ac:dyDescent="0.35">
      <c r="A8">
        <v>7</v>
      </c>
      <c r="B8" t="s">
        <v>119</v>
      </c>
      <c r="C8">
        <v>2.91</v>
      </c>
      <c r="D8">
        <f t="shared" si="0"/>
        <v>0.46389298898590731</v>
      </c>
      <c r="E8">
        <f t="shared" si="1"/>
        <v>0.11585056567954845</v>
      </c>
      <c r="F8">
        <f t="shared" si="2"/>
        <v>-3.9431857717706686E-2</v>
      </c>
      <c r="G8">
        <f t="shared" si="3"/>
        <v>3.5714285714285716</v>
      </c>
      <c r="H8">
        <f t="shared" si="4"/>
        <v>0.27999999999999997</v>
      </c>
      <c r="J8" t="s">
        <v>165</v>
      </c>
      <c r="K8">
        <f>SKEW(D2:D25)</f>
        <v>-0.15474013376568466</v>
      </c>
    </row>
    <row r="9" spans="1:11" x14ac:dyDescent="0.35">
      <c r="A9">
        <v>8</v>
      </c>
      <c r="B9" t="s">
        <v>133</v>
      </c>
      <c r="C9">
        <v>3.52</v>
      </c>
      <c r="D9">
        <f t="shared" si="0"/>
        <v>0.54654266347813107</v>
      </c>
      <c r="E9">
        <f t="shared" si="1"/>
        <v>6.6418879359399441E-2</v>
      </c>
      <c r="F9">
        <f t="shared" si="2"/>
        <v>-1.7117380933684936E-2</v>
      </c>
      <c r="G9">
        <f t="shared" si="3"/>
        <v>3.125</v>
      </c>
      <c r="H9">
        <f t="shared" si="4"/>
        <v>0.32</v>
      </c>
      <c r="J9" t="s">
        <v>166</v>
      </c>
      <c r="K9">
        <v>-0.1</v>
      </c>
    </row>
    <row r="10" spans="1:11" x14ac:dyDescent="0.35">
      <c r="A10">
        <v>9</v>
      </c>
      <c r="B10" t="s">
        <v>93</v>
      </c>
      <c r="C10">
        <v>4.24</v>
      </c>
      <c r="D10">
        <f t="shared" si="0"/>
        <v>0.6273658565927327</v>
      </c>
      <c r="E10">
        <f t="shared" si="1"/>
        <v>3.1291986743533125E-2</v>
      </c>
      <c r="F10">
        <f t="shared" si="2"/>
        <v>-5.5354088834822643E-3</v>
      </c>
      <c r="G10">
        <f t="shared" si="3"/>
        <v>2.7777777777777777</v>
      </c>
      <c r="H10">
        <f t="shared" si="4"/>
        <v>0.36</v>
      </c>
      <c r="J10" t="s">
        <v>167</v>
      </c>
      <c r="K10">
        <v>-0.2</v>
      </c>
    </row>
    <row r="11" spans="1:11" x14ac:dyDescent="0.35">
      <c r="A11">
        <v>10</v>
      </c>
      <c r="B11" t="s">
        <v>144</v>
      </c>
      <c r="C11">
        <v>5.03</v>
      </c>
      <c r="D11">
        <f t="shared" si="0"/>
        <v>0.70156798505592743</v>
      </c>
      <c r="E11">
        <f t="shared" si="1"/>
        <v>1.054591045854014E-2</v>
      </c>
      <c r="F11">
        <f t="shared" si="2"/>
        <v>-1.0829941715873885E-3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138</v>
      </c>
      <c r="C12">
        <v>6.78</v>
      </c>
      <c r="D12">
        <f t="shared" si="0"/>
        <v>0.83122969386706336</v>
      </c>
      <c r="E12">
        <f t="shared" si="1"/>
        <v>7.2729596835046089E-4</v>
      </c>
      <c r="F12">
        <f t="shared" si="2"/>
        <v>1.9614027063417194E-5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89</v>
      </c>
      <c r="C13">
        <v>6.93</v>
      </c>
      <c r="D13">
        <f t="shared" si="0"/>
        <v>0.84073323461180671</v>
      </c>
      <c r="E13">
        <f t="shared" si="1"/>
        <v>1.330204314186194E-3</v>
      </c>
      <c r="F13">
        <f t="shared" si="2"/>
        <v>4.8515166707537022E-5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99</v>
      </c>
      <c r="C14">
        <v>7.03</v>
      </c>
      <c r="D14">
        <f t="shared" si="0"/>
        <v>0.84695532501982396</v>
      </c>
      <c r="E14">
        <f t="shared" si="1"/>
        <v>1.8227824646059338E-3</v>
      </c>
      <c r="F14">
        <f t="shared" si="2"/>
        <v>7.7821977620341396E-5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63</v>
      </c>
      <c r="C15">
        <v>7.13</v>
      </c>
      <c r="D15">
        <f t="shared" si="0"/>
        <v>0.85308952985186559</v>
      </c>
      <c r="E15">
        <f t="shared" si="1"/>
        <v>2.3841991094915751E-3</v>
      </c>
      <c r="F15">
        <f t="shared" si="2"/>
        <v>1.1641629730260986E-4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113</v>
      </c>
      <c r="C16">
        <v>8.42</v>
      </c>
      <c r="D16">
        <f t="shared" si="0"/>
        <v>0.92531209149964955</v>
      </c>
      <c r="E16">
        <f t="shared" si="1"/>
        <v>1.4653301755946764E-2</v>
      </c>
      <c r="F16">
        <f t="shared" si="2"/>
        <v>1.7737942376465287E-3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22</v>
      </c>
      <c r="C17">
        <v>10.52</v>
      </c>
      <c r="D17">
        <f t="shared" si="0"/>
        <v>1.0220157398177203</v>
      </c>
      <c r="E17">
        <f t="shared" si="1"/>
        <v>4.74170097915496E-2</v>
      </c>
      <c r="F17">
        <f t="shared" si="2"/>
        <v>1.0325265900007673E-2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70</v>
      </c>
      <c r="C18">
        <v>12.45</v>
      </c>
      <c r="D18">
        <f t="shared" si="0"/>
        <v>1.0951693514317551</v>
      </c>
      <c r="E18">
        <f t="shared" si="1"/>
        <v>8.4627512731981672E-2</v>
      </c>
      <c r="F18">
        <f t="shared" si="2"/>
        <v>2.4618827494609332E-2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127</v>
      </c>
      <c r="C19">
        <v>12.5</v>
      </c>
      <c r="D19">
        <f t="shared" si="0"/>
        <v>1.0969100130080565</v>
      </c>
      <c r="E19">
        <f t="shared" si="1"/>
        <v>8.564328767919592E-2</v>
      </c>
      <c r="F19">
        <f t="shared" si="2"/>
        <v>2.5063400617354435E-2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76</v>
      </c>
      <c r="C20">
        <v>12.58</v>
      </c>
      <c r="D20">
        <f t="shared" si="0"/>
        <v>1.0996806411092501</v>
      </c>
      <c r="E20">
        <f t="shared" si="1"/>
        <v>8.7272605730058628E-2</v>
      </c>
      <c r="F20">
        <f t="shared" si="2"/>
        <v>2.5782018433291289E-2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29</v>
      </c>
      <c r="C21">
        <v>15.58</v>
      </c>
      <c r="D21">
        <f t="shared" si="0"/>
        <v>1.1925674533365456</v>
      </c>
      <c r="E21">
        <f t="shared" si="1"/>
        <v>0.15078169320494217</v>
      </c>
      <c r="F21">
        <f t="shared" si="2"/>
        <v>5.8549464035999012E-2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49</v>
      </c>
      <c r="C22">
        <v>20.149999999999999</v>
      </c>
      <c r="D22">
        <f t="shared" si="0"/>
        <v>1.3042750504771283</v>
      </c>
      <c r="E22">
        <f t="shared" si="1"/>
        <v>0.25001378219620968</v>
      </c>
      <c r="F22">
        <f t="shared" si="2"/>
        <v>0.12501033678961765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82</v>
      </c>
      <c r="C23">
        <v>21.82</v>
      </c>
      <c r="D23">
        <f t="shared" si="0"/>
        <v>1.338854746252323</v>
      </c>
      <c r="E23">
        <f t="shared" si="1"/>
        <v>0.28579018648647714</v>
      </c>
      <c r="F23">
        <f t="shared" si="2"/>
        <v>0.15278156970961804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8</v>
      </c>
      <c r="C24">
        <v>21.88</v>
      </c>
      <c r="D24">
        <f t="shared" si="0"/>
        <v>1.3400473176613932</v>
      </c>
      <c r="E24">
        <f t="shared" si="1"/>
        <v>0.28706669050719796</v>
      </c>
      <c r="F24">
        <f t="shared" si="2"/>
        <v>0.15380632796105245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42</v>
      </c>
      <c r="C25">
        <v>26.13</v>
      </c>
      <c r="D25">
        <f t="shared" si="0"/>
        <v>1.4171394097273255</v>
      </c>
      <c r="E25">
        <f t="shared" si="1"/>
        <v>0.37561961602997729</v>
      </c>
      <c r="F25">
        <f t="shared" si="2"/>
        <v>0.23020905209191889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168</v>
      </c>
      <c r="C28" t="s">
        <v>175</v>
      </c>
      <c r="D28" t="s">
        <v>169</v>
      </c>
      <c r="E28" t="s">
        <v>171</v>
      </c>
      <c r="F28" t="s">
        <v>172</v>
      </c>
      <c r="G28" t="s">
        <v>173</v>
      </c>
      <c r="H28" s="1" t="s">
        <v>174</v>
      </c>
    </row>
    <row r="29" spans="1:8" x14ac:dyDescent="0.35">
      <c r="B29">
        <v>2</v>
      </c>
      <c r="C29">
        <v>1.7000000000000001E-2</v>
      </c>
      <c r="D29">
        <v>3.3000000000000002E-2</v>
      </c>
      <c r="E29">
        <f>(C29-D29)/($K$9-$K$10)</f>
        <v>-0.16</v>
      </c>
      <c r="F29" s="2">
        <f>C29+(E29*($K$8-$K$9))</f>
        <v>2.5758421402509543E-2</v>
      </c>
      <c r="G29" s="2">
        <f t="shared" ref="G29:G35" si="5">$K$3+(F29*$K$7)</f>
        <v>0.81439035350349553</v>
      </c>
      <c r="H29" s="3">
        <f t="shared" ref="H29:H35" si="6">10^G29</f>
        <v>6.5221435539837032</v>
      </c>
    </row>
    <row r="30" spans="1:8" x14ac:dyDescent="0.35">
      <c r="B30">
        <v>5</v>
      </c>
      <c r="C30">
        <v>0.84599999999999997</v>
      </c>
      <c r="D30">
        <v>0.85</v>
      </c>
      <c r="E30">
        <f t="shared" ref="E30:E35" si="7">(C30-D30)/($K$9-$K$10)</f>
        <v>-4.0000000000000036E-2</v>
      </c>
      <c r="F30" s="2">
        <f t="shared" ref="F30:F35" si="8">C30+(E30*($K$8-$K$9))</f>
        <v>0.84818960535062737</v>
      </c>
      <c r="G30" s="2">
        <f t="shared" si="5"/>
        <v>1.137798192265234</v>
      </c>
      <c r="H30" s="3">
        <f t="shared" si="6"/>
        <v>13.734036342231208</v>
      </c>
    </row>
    <row r="31" spans="1:8" x14ac:dyDescent="0.35">
      <c r="B31">
        <v>10</v>
      </c>
      <c r="C31">
        <v>1.27</v>
      </c>
      <c r="D31">
        <v>1.258</v>
      </c>
      <c r="E31">
        <f t="shared" si="7"/>
        <v>0.12000000000000011</v>
      </c>
      <c r="F31" s="2">
        <f t="shared" si="8"/>
        <v>1.2634311839481178</v>
      </c>
      <c r="G31" s="2">
        <f t="shared" si="5"/>
        <v>1.3010852661497021</v>
      </c>
      <c r="H31" s="3">
        <f t="shared" si="6"/>
        <v>20.002545461900738</v>
      </c>
    </row>
    <row r="32" spans="1:8" x14ac:dyDescent="0.35">
      <c r="B32">
        <v>25</v>
      </c>
      <c r="C32">
        <v>1.716</v>
      </c>
      <c r="D32">
        <v>1.68</v>
      </c>
      <c r="E32">
        <f t="shared" si="7"/>
        <v>0.36000000000000032</v>
      </c>
      <c r="F32" s="2">
        <f t="shared" si="8"/>
        <v>1.6962935518443534</v>
      </c>
      <c r="G32" s="2">
        <f t="shared" si="5"/>
        <v>1.4713014320914852</v>
      </c>
      <c r="H32" s="3">
        <f t="shared" si="6"/>
        <v>29.600662559152237</v>
      </c>
    </row>
    <row r="33" spans="2:8" x14ac:dyDescent="0.35">
      <c r="B33">
        <v>50</v>
      </c>
      <c r="C33">
        <v>2</v>
      </c>
      <c r="D33">
        <v>1.9450000000000001</v>
      </c>
      <c r="E33">
        <f t="shared" si="7"/>
        <v>0.54999999999999938</v>
      </c>
      <c r="F33" s="2">
        <f t="shared" si="8"/>
        <v>1.9698929264288734</v>
      </c>
      <c r="G33" s="2">
        <f t="shared" si="5"/>
        <v>1.5788899867911876</v>
      </c>
      <c r="H33" s="3">
        <f t="shared" si="6"/>
        <v>37.921891105273005</v>
      </c>
    </row>
    <row r="34" spans="2:8" x14ac:dyDescent="0.35">
      <c r="B34">
        <v>100</v>
      </c>
      <c r="C34">
        <v>2.2519999999999998</v>
      </c>
      <c r="D34">
        <v>2.1779999999999999</v>
      </c>
      <c r="E34">
        <f t="shared" si="7"/>
        <v>0.73999999999999844</v>
      </c>
      <c r="F34" s="2">
        <f t="shared" si="8"/>
        <v>2.2114923010133931</v>
      </c>
      <c r="G34" s="2">
        <f t="shared" si="5"/>
        <v>1.6738950560365875</v>
      </c>
      <c r="H34" s="3">
        <f t="shared" si="6"/>
        <v>47.194898459565138</v>
      </c>
    </row>
    <row r="35" spans="2:8" x14ac:dyDescent="0.35">
      <c r="B35">
        <v>200</v>
      </c>
      <c r="C35">
        <v>2.4820000000000002</v>
      </c>
      <c r="D35">
        <v>2.3879999999999999</v>
      </c>
      <c r="E35">
        <f t="shared" si="7"/>
        <v>0.94000000000000306</v>
      </c>
      <c r="F35" s="2">
        <f t="shared" si="8"/>
        <v>2.4305442742602565</v>
      </c>
      <c r="G35" s="2">
        <f t="shared" si="5"/>
        <v>1.7600337222580902</v>
      </c>
      <c r="H35" s="3">
        <f t="shared" si="6"/>
        <v>57.548462104440866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2019-04-22T11:05:00Z</dcterms:modified>
</cp:coreProperties>
</file>