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akhmazar\"/>
    </mc:Choice>
  </mc:AlternateContent>
  <xr:revisionPtr revIDLastSave="0" documentId="13_ncr:1_{5D28804E-59F4-45F4-81A3-3B919A04874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20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3" i="3" s="1"/>
  <c r="H13" i="3" s="1"/>
  <c r="E26" i="2"/>
  <c r="E25" i="2"/>
  <c r="E24" i="2"/>
  <c r="E23" i="2"/>
  <c r="E22" i="2"/>
  <c r="E21" i="2"/>
  <c r="E20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15" i="1"/>
  <c r="I3" i="1"/>
  <c r="I7" i="1"/>
  <c r="I6" i="1"/>
  <c r="I8" i="1"/>
  <c r="I5" i="1"/>
  <c r="I16" i="1"/>
  <c r="I4" i="1"/>
  <c r="I10" i="1"/>
  <c r="I12" i="1"/>
  <c r="I13" i="1"/>
  <c r="I17" i="1"/>
  <c r="I14" i="1"/>
  <c r="I11" i="1"/>
  <c r="H15" i="1"/>
  <c r="H3" i="1"/>
  <c r="H7" i="1"/>
  <c r="H6" i="1"/>
  <c r="H8" i="1"/>
  <c r="H5" i="1"/>
  <c r="H16" i="1"/>
  <c r="H4" i="1"/>
  <c r="H10" i="1"/>
  <c r="H12" i="1"/>
  <c r="H13" i="1"/>
  <c r="H17" i="1"/>
  <c r="H14" i="1"/>
  <c r="H11" i="1"/>
  <c r="I9" i="1"/>
  <c r="H9" i="1"/>
  <c r="G14" i="3" l="1"/>
  <c r="H14" i="3" s="1"/>
  <c r="K8" i="3"/>
  <c r="F20" i="3" s="1"/>
  <c r="K6" i="3"/>
  <c r="G10" i="3"/>
  <c r="H10" i="3" s="1"/>
  <c r="F24" i="3"/>
  <c r="F22" i="3"/>
  <c r="F26" i="3"/>
  <c r="F21" i="3"/>
  <c r="F25" i="3"/>
  <c r="G2" i="3"/>
  <c r="H2" i="3" s="1"/>
  <c r="K3" i="3"/>
  <c r="E7" i="3" s="1"/>
  <c r="G6" i="3"/>
  <c r="H6" i="3" s="1"/>
  <c r="K7" i="3"/>
  <c r="G8" i="3"/>
  <c r="H8" i="3" s="1"/>
  <c r="G11" i="3"/>
  <c r="H11" i="3" s="1"/>
  <c r="G15" i="3"/>
  <c r="H15" i="3" s="1"/>
  <c r="G4" i="3"/>
  <c r="H4" i="3" s="1"/>
  <c r="G12" i="3"/>
  <c r="H12" i="3" s="1"/>
  <c r="G16" i="3"/>
  <c r="H16" i="3" s="1"/>
  <c r="G3" i="3"/>
  <c r="H3" i="3" s="1"/>
  <c r="G5" i="3"/>
  <c r="H5" i="3" s="1"/>
  <c r="G7" i="3"/>
  <c r="H7" i="3" s="1"/>
  <c r="G9" i="3"/>
  <c r="H9" i="3" s="1"/>
  <c r="K3" i="2"/>
  <c r="F8" i="2" s="1"/>
  <c r="K6" i="2"/>
  <c r="K7" i="2"/>
  <c r="F11" i="2"/>
  <c r="G8" i="2"/>
  <c r="H8" i="2" s="1"/>
  <c r="G11" i="2"/>
  <c r="H11" i="2" s="1"/>
  <c r="E13" i="2"/>
  <c r="G15" i="2"/>
  <c r="H15" i="2" s="1"/>
  <c r="G12" i="2"/>
  <c r="H12" i="2" s="1"/>
  <c r="E14" i="2"/>
  <c r="G16" i="2"/>
  <c r="H16" i="2" s="1"/>
  <c r="E9" i="2"/>
  <c r="F12" i="2"/>
  <c r="G3" i="2"/>
  <c r="H3" i="2" s="1"/>
  <c r="E4" i="2"/>
  <c r="G5" i="2"/>
  <c r="H5" i="2" s="1"/>
  <c r="K8" i="2"/>
  <c r="F20" i="2" s="1"/>
  <c r="G9" i="2"/>
  <c r="H9" i="2" s="1"/>
  <c r="F10" i="2"/>
  <c r="G13" i="2"/>
  <c r="H13" i="2" s="1"/>
  <c r="E15" i="2"/>
  <c r="G2" i="2"/>
  <c r="H2" i="2" s="1"/>
  <c r="G4" i="2"/>
  <c r="H4" i="2" s="1"/>
  <c r="E5" i="2"/>
  <c r="G6" i="2"/>
  <c r="H6" i="2" s="1"/>
  <c r="G7" i="2"/>
  <c r="H7" i="2" s="1"/>
  <c r="E8" i="2"/>
  <c r="G10" i="2"/>
  <c r="H10" i="2" s="1"/>
  <c r="G14" i="2"/>
  <c r="H14" i="2" s="1"/>
  <c r="F23" i="3" l="1"/>
  <c r="F3" i="3"/>
  <c r="E13" i="3"/>
  <c r="E15" i="3"/>
  <c r="F14" i="3"/>
  <c r="F10" i="3"/>
  <c r="E8" i="3"/>
  <c r="E6" i="3"/>
  <c r="E4" i="3"/>
  <c r="E2" i="3"/>
  <c r="F11" i="3"/>
  <c r="F4" i="3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E14" i="3"/>
  <c r="E10" i="3"/>
  <c r="F15" i="3"/>
  <c r="E12" i="3"/>
  <c r="F6" i="3"/>
  <c r="F2" i="3"/>
  <c r="E16" i="3"/>
  <c r="F8" i="3"/>
  <c r="E11" i="3"/>
  <c r="E3" i="3"/>
  <c r="E9" i="3"/>
  <c r="F16" i="3"/>
  <c r="F12" i="3"/>
  <c r="F7" i="3"/>
  <c r="E5" i="3"/>
  <c r="F13" i="3"/>
  <c r="F5" i="3"/>
  <c r="F9" i="3"/>
  <c r="G20" i="2"/>
  <c r="H20" i="2" s="1"/>
  <c r="E7" i="2"/>
  <c r="E10" i="2"/>
  <c r="F2" i="2"/>
  <c r="F5" i="2"/>
  <c r="F16" i="2"/>
  <c r="E3" i="2"/>
  <c r="E11" i="2"/>
  <c r="E6" i="2"/>
  <c r="E2" i="2"/>
  <c r="K4" i="2" s="1"/>
  <c r="F15" i="2"/>
  <c r="F14" i="2"/>
  <c r="F3" i="2"/>
  <c r="F26" i="2"/>
  <c r="G26" i="2" s="1"/>
  <c r="H26" i="2" s="1"/>
  <c r="F13" i="2"/>
  <c r="E16" i="2"/>
  <c r="F21" i="2"/>
  <c r="G21" i="2" s="1"/>
  <c r="H21" i="2" s="1"/>
  <c r="F4" i="2"/>
  <c r="F7" i="2"/>
  <c r="F9" i="2"/>
  <c r="K5" i="2" s="1"/>
  <c r="E12" i="2"/>
  <c r="F6" i="2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K5" i="3" l="1"/>
  <c r="K4" i="3"/>
</calcChain>
</file>

<file path=xl/sharedStrings.xml><?xml version="1.0" encoding="utf-8"?>
<sst xmlns="http://schemas.openxmlformats.org/spreadsheetml/2006/main" count="195" uniqueCount="124">
  <si>
    <t>Bakhmazar</t>
  </si>
  <si>
    <t>start_date</t>
  </si>
  <si>
    <t>end_date</t>
  </si>
  <si>
    <t>duration</t>
  </si>
  <si>
    <t>peak</t>
  </si>
  <si>
    <t>sum</t>
  </si>
  <si>
    <t>average</t>
  </si>
  <si>
    <t>median</t>
  </si>
  <si>
    <t>06/01/1975</t>
  </si>
  <si>
    <t>11/01/1975</t>
  </si>
  <si>
    <t>5</t>
  </si>
  <si>
    <t>-1</t>
  </si>
  <si>
    <t>-2.97</t>
  </si>
  <si>
    <t>-0.59</t>
  </si>
  <si>
    <t>-0.62</t>
  </si>
  <si>
    <t>03/01/1977</t>
  </si>
  <si>
    <t>10/01/1977</t>
  </si>
  <si>
    <t>7</t>
  </si>
  <si>
    <t>-2.37</t>
  </si>
  <si>
    <t>-8.19</t>
  </si>
  <si>
    <t>-1.17</t>
  </si>
  <si>
    <t>-0.97</t>
  </si>
  <si>
    <t>10/01/1978</t>
  </si>
  <si>
    <t>11/01/1978</t>
  </si>
  <si>
    <t>1</t>
  </si>
  <si>
    <t>-1.87</t>
  </si>
  <si>
    <t>07/01/1979</t>
  </si>
  <si>
    <t>10/01/1979</t>
  </si>
  <si>
    <t>3</t>
  </si>
  <si>
    <t>-1.4</t>
  </si>
  <si>
    <t>-2.05</t>
  </si>
  <si>
    <t>-0.68</t>
  </si>
  <si>
    <t>-0.6</t>
  </si>
  <si>
    <t>08/01/1984</t>
  </si>
  <si>
    <t>10/01/1984</t>
  </si>
  <si>
    <t>2</t>
  </si>
  <si>
    <t>-1.48</t>
  </si>
  <si>
    <t>-1.96</t>
  </si>
  <si>
    <t>-0.98</t>
  </si>
  <si>
    <t>06/01/1988</t>
  </si>
  <si>
    <t>09/01/1988</t>
  </si>
  <si>
    <t>-1.32</t>
  </si>
  <si>
    <t>-2.34</t>
  </si>
  <si>
    <t>-0.78</t>
  </si>
  <si>
    <t>-0.96</t>
  </si>
  <si>
    <t>10/01/1989</t>
  </si>
  <si>
    <t>12/01/1989</t>
  </si>
  <si>
    <t>-1.14</t>
  </si>
  <si>
    <t>-1.88</t>
  </si>
  <si>
    <t>-0.94</t>
  </si>
  <si>
    <t>04/01/1990</t>
  </si>
  <si>
    <t>05/01/1991</t>
  </si>
  <si>
    <t>13</t>
  </si>
  <si>
    <t>-1.75</t>
  </si>
  <si>
    <t>-13.92</t>
  </si>
  <si>
    <t>-1.07</t>
  </si>
  <si>
    <t>03/01/1992</t>
  </si>
  <si>
    <t>05/01/1992</t>
  </si>
  <si>
    <t>-1.31</t>
  </si>
  <si>
    <t>-0.93</t>
  </si>
  <si>
    <t>11/01/1992</t>
  </si>
  <si>
    <t>04/01/1993</t>
  </si>
  <si>
    <t>-1.41</t>
  </si>
  <si>
    <t>-4.88</t>
  </si>
  <si>
    <t>-1.12</t>
  </si>
  <si>
    <t>05/01/1994</t>
  </si>
  <si>
    <t>02/01/1995</t>
  </si>
  <si>
    <t>9</t>
  </si>
  <si>
    <t>-1.67</t>
  </si>
  <si>
    <t>-5.57</t>
  </si>
  <si>
    <t>-0.29</t>
  </si>
  <si>
    <t>05/01/1995</t>
  </si>
  <si>
    <t>08/01/1995</t>
  </si>
  <si>
    <t>-2.28</t>
  </si>
  <si>
    <t>-5.78</t>
  </si>
  <si>
    <t>-1.93</t>
  </si>
  <si>
    <t>-2.03</t>
  </si>
  <si>
    <t>11/01/1995</t>
  </si>
  <si>
    <t>06/01/1997</t>
  </si>
  <si>
    <t>19</t>
  </si>
  <si>
    <t>-2.6</t>
  </si>
  <si>
    <t>-25.36</t>
  </si>
  <si>
    <t>-1.33</t>
  </si>
  <si>
    <t>10/01/1997</t>
  </si>
  <si>
    <t>06/01/1998</t>
  </si>
  <si>
    <t>8</t>
  </si>
  <si>
    <t>-2.12</t>
  </si>
  <si>
    <t>-7.02</t>
  </si>
  <si>
    <t>-0.88</t>
  </si>
  <si>
    <t>-0.8</t>
  </si>
  <si>
    <t>11/01/1998</t>
  </si>
  <si>
    <t>04/01/1999</t>
  </si>
  <si>
    <t>-1.38</t>
  </si>
  <si>
    <t>-5.03</t>
  </si>
  <si>
    <t>-1.01</t>
  </si>
  <si>
    <t>-1.09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</si>
  <si>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</si>
  <si>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</si>
  <si>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</si>
  <si>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</si>
  <si>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</si>
  <si>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</si>
  <si>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</si>
  <si>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</si>
  <si>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</si>
  <si>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</si>
  <si>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</si>
  <si>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</si>
  <si>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</si>
  <si>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</si>
  <si>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</si>
  <si>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</si>
  <si>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</si>
  <si>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</si>
  <si>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</si>
  <si>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</si>
  <si>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</si>
  <si>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</si>
  <si>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</si>
  <si>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</si>
  <si>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</si>
  <si>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</si>
  <si>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(0.7)</t>
  </si>
  <si>
    <t>K (0.8)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</si>
</sst>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I3" sqref="I3:I1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96</v>
      </c>
    </row>
    <row r="3" spans="1:9" x14ac:dyDescent="0.35">
      <c r="A3" t="s">
        <v>22</v>
      </c>
      <c r="B3" t="s">
        <v>23</v>
      </c>
      <c r="C3" t="s">
        <v>24</v>
      </c>
      <c r="D3" t="s">
        <v>25</v>
      </c>
      <c r="E3" t="s">
        <v>25</v>
      </c>
      <c r="F3" t="s">
        <v>25</v>
      </c>
      <c r="G3" t="s">
        <v>25</v>
      </c>
      <c r="H3">
        <f>C3*1</f>
        <v>1</v>
      </c>
      <c r="I3">
        <f>E3*-1</f>
        <v>1.87</v>
      </c>
    </row>
    <row r="4" spans="1:9" x14ac:dyDescent="0.35">
      <c r="A4" t="s">
        <v>56</v>
      </c>
      <c r="B4" t="s">
        <v>57</v>
      </c>
      <c r="C4" t="s">
        <v>35</v>
      </c>
      <c r="D4" t="s">
        <v>58</v>
      </c>
      <c r="E4" t="s">
        <v>25</v>
      </c>
      <c r="F4" t="s">
        <v>59</v>
      </c>
      <c r="G4" t="s">
        <v>59</v>
      </c>
      <c r="H4">
        <f>C4*1</f>
        <v>2</v>
      </c>
      <c r="I4">
        <f>E4*-1</f>
        <v>1.87</v>
      </c>
    </row>
    <row r="5" spans="1:9" x14ac:dyDescent="0.35">
      <c r="A5" t="s">
        <v>45</v>
      </c>
      <c r="B5" t="s">
        <v>46</v>
      </c>
      <c r="C5" t="s">
        <v>35</v>
      </c>
      <c r="D5" t="s">
        <v>47</v>
      </c>
      <c r="E5" t="s">
        <v>48</v>
      </c>
      <c r="F5" t="s">
        <v>49</v>
      </c>
      <c r="G5" t="s">
        <v>49</v>
      </c>
      <c r="H5">
        <f>C5*1</f>
        <v>2</v>
      </c>
      <c r="I5">
        <f>E5*-1</f>
        <v>1.88</v>
      </c>
    </row>
    <row r="6" spans="1:9" x14ac:dyDescent="0.35">
      <c r="A6" t="s">
        <v>33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 t="s">
        <v>38</v>
      </c>
      <c r="H6">
        <f>C6*1</f>
        <v>2</v>
      </c>
      <c r="I6">
        <f>E6*-1</f>
        <v>1.96</v>
      </c>
    </row>
    <row r="7" spans="1:9" x14ac:dyDescent="0.35">
      <c r="A7" t="s">
        <v>26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>
        <f>C7*1</f>
        <v>3</v>
      </c>
      <c r="I7">
        <f>E7*-1</f>
        <v>2.0499999999999998</v>
      </c>
    </row>
    <row r="8" spans="1:9" x14ac:dyDescent="0.35">
      <c r="A8" t="s">
        <v>39</v>
      </c>
      <c r="B8" t="s">
        <v>40</v>
      </c>
      <c r="C8" t="s">
        <v>28</v>
      </c>
      <c r="D8" t="s">
        <v>41</v>
      </c>
      <c r="E8" t="s">
        <v>42</v>
      </c>
      <c r="F8" t="s">
        <v>43</v>
      </c>
      <c r="G8" t="s">
        <v>44</v>
      </c>
      <c r="H8">
        <f>C8*1</f>
        <v>3</v>
      </c>
      <c r="I8">
        <f>E8*-1</f>
        <v>2.34</v>
      </c>
    </row>
    <row r="9" spans="1:9" x14ac:dyDescent="0.3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>
        <f>C9*1</f>
        <v>5</v>
      </c>
      <c r="I9">
        <f>E9*-1</f>
        <v>2.97</v>
      </c>
    </row>
    <row r="10" spans="1:9" x14ac:dyDescent="0.35">
      <c r="A10" t="s">
        <v>60</v>
      </c>
      <c r="B10" t="s">
        <v>61</v>
      </c>
      <c r="C10" t="s">
        <v>10</v>
      </c>
      <c r="D10" t="s">
        <v>62</v>
      </c>
      <c r="E10" t="s">
        <v>63</v>
      </c>
      <c r="F10" t="s">
        <v>38</v>
      </c>
      <c r="G10" t="s">
        <v>64</v>
      </c>
      <c r="H10">
        <f>C10*1</f>
        <v>5</v>
      </c>
      <c r="I10">
        <f>E10*-1</f>
        <v>4.88</v>
      </c>
    </row>
    <row r="11" spans="1:9" x14ac:dyDescent="0.35">
      <c r="A11" t="s">
        <v>90</v>
      </c>
      <c r="B11" t="s">
        <v>91</v>
      </c>
      <c r="C11" t="s">
        <v>10</v>
      </c>
      <c r="D11" t="s">
        <v>92</v>
      </c>
      <c r="E11" t="s">
        <v>93</v>
      </c>
      <c r="F11" t="s">
        <v>94</v>
      </c>
      <c r="G11" t="s">
        <v>95</v>
      </c>
      <c r="H11">
        <f>C11*1</f>
        <v>5</v>
      </c>
      <c r="I11">
        <f>E11*-1</f>
        <v>5.03</v>
      </c>
    </row>
    <row r="12" spans="1:9" x14ac:dyDescent="0.35">
      <c r="A12" t="s">
        <v>65</v>
      </c>
      <c r="B12" t="s">
        <v>66</v>
      </c>
      <c r="C12" t="s">
        <v>67</v>
      </c>
      <c r="D12" t="s">
        <v>68</v>
      </c>
      <c r="E12" t="s">
        <v>69</v>
      </c>
      <c r="F12" t="s">
        <v>14</v>
      </c>
      <c r="G12" t="s">
        <v>70</v>
      </c>
      <c r="H12">
        <f>C12*1</f>
        <v>9</v>
      </c>
      <c r="I12">
        <f>E12*-1</f>
        <v>5.57</v>
      </c>
    </row>
    <row r="13" spans="1:9" x14ac:dyDescent="0.35">
      <c r="A13" t="s">
        <v>71</v>
      </c>
      <c r="B13" t="s">
        <v>72</v>
      </c>
      <c r="C13" t="s">
        <v>28</v>
      </c>
      <c r="D13" t="s">
        <v>73</v>
      </c>
      <c r="E13" t="s">
        <v>74</v>
      </c>
      <c r="F13" t="s">
        <v>75</v>
      </c>
      <c r="G13" t="s">
        <v>76</v>
      </c>
      <c r="H13">
        <f>C13*1</f>
        <v>3</v>
      </c>
      <c r="I13">
        <f>E13*-1</f>
        <v>5.78</v>
      </c>
    </row>
    <row r="14" spans="1:9" x14ac:dyDescent="0.35">
      <c r="A14" t="s">
        <v>83</v>
      </c>
      <c r="B14" t="s">
        <v>84</v>
      </c>
      <c r="C14" t="s">
        <v>85</v>
      </c>
      <c r="D14" t="s">
        <v>86</v>
      </c>
      <c r="E14" t="s">
        <v>87</v>
      </c>
      <c r="F14" t="s">
        <v>88</v>
      </c>
      <c r="G14" t="s">
        <v>89</v>
      </c>
      <c r="H14">
        <f>C14*1</f>
        <v>8</v>
      </c>
      <c r="I14">
        <f>E14*-1</f>
        <v>7.02</v>
      </c>
    </row>
    <row r="15" spans="1:9" x14ac:dyDescent="0.35">
      <c r="A15" t="s">
        <v>15</v>
      </c>
      <c r="B15" t="s">
        <v>16</v>
      </c>
      <c r="C15" t="s">
        <v>17</v>
      </c>
      <c r="D15" t="s">
        <v>18</v>
      </c>
      <c r="E15" t="s">
        <v>19</v>
      </c>
      <c r="F15" t="s">
        <v>20</v>
      </c>
      <c r="G15" t="s">
        <v>21</v>
      </c>
      <c r="H15">
        <f>C15*1</f>
        <v>7</v>
      </c>
      <c r="I15">
        <f>E15*-1</f>
        <v>8.19</v>
      </c>
    </row>
    <row r="16" spans="1:9" x14ac:dyDescent="0.35">
      <c r="A16" t="s">
        <v>50</v>
      </c>
      <c r="B16" t="s">
        <v>51</v>
      </c>
      <c r="C16" t="s">
        <v>52</v>
      </c>
      <c r="D16" t="s">
        <v>53</v>
      </c>
      <c r="E16" t="s">
        <v>54</v>
      </c>
      <c r="F16" t="s">
        <v>55</v>
      </c>
      <c r="G16" t="s">
        <v>11</v>
      </c>
      <c r="H16">
        <f>C16*1</f>
        <v>13</v>
      </c>
      <c r="I16">
        <f>E16*-1</f>
        <v>13.92</v>
      </c>
    </row>
    <row r="17" spans="1:9" x14ac:dyDescent="0.35">
      <c r="A17" t="s">
        <v>77</v>
      </c>
      <c r="B17" t="s">
        <v>78</v>
      </c>
      <c r="C17" t="s">
        <v>79</v>
      </c>
      <c r="D17" t="s">
        <v>80</v>
      </c>
      <c r="E17" t="s">
        <v>81</v>
      </c>
      <c r="F17" t="s">
        <v>82</v>
      </c>
      <c r="G17" t="s">
        <v>29</v>
      </c>
      <c r="H17">
        <f>C17*1</f>
        <v>19</v>
      </c>
      <c r="I17">
        <f>E17*-1</f>
        <v>25.36</v>
      </c>
    </row>
  </sheetData>
  <sortState xmlns:xlrd2="http://schemas.microsoft.com/office/spreadsheetml/2017/richdata2" ref="A3:I1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9419-F715-442F-8C75-948E36A3E4E3}">
  <dimension ref="A1:K26"/>
  <sheetViews>
    <sheetView topLeftCell="A10" workbookViewId="0">
      <selection activeCell="G16" sqref="G16"/>
    </sheetView>
  </sheetViews>
  <sheetFormatPr defaultRowHeight="14.5" x14ac:dyDescent="0.35"/>
  <sheetData>
    <row r="1" spans="1:11" x14ac:dyDescent="0.3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104</v>
      </c>
      <c r="J1" t="s">
        <v>105</v>
      </c>
      <c r="K1">
        <f>COUNT(C2:C16)</f>
        <v>15</v>
      </c>
    </row>
    <row r="2" spans="1:11" x14ac:dyDescent="0.35">
      <c r="A2">
        <v>1</v>
      </c>
      <c r="B2" t="s">
        <v>22</v>
      </c>
      <c r="C2">
        <v>1</v>
      </c>
      <c r="D2">
        <f t="shared" ref="D2:D16" si="0">LOG(C2)</f>
        <v>0</v>
      </c>
      <c r="E2">
        <f t="shared" ref="E2:E16" si="1">(D2-$K$3)^2</f>
        <v>0.40335126937755855</v>
      </c>
      <c r="F2">
        <f t="shared" ref="F2:F16" si="2">(D2-$K$3)^3</f>
        <v>-0.25616815599735504</v>
      </c>
      <c r="G2">
        <f t="shared" ref="G2:G16" si="3">($K$1+1)/A2</f>
        <v>16</v>
      </c>
      <c r="H2">
        <f t="shared" ref="H2:H16" si="4">1/G2</f>
        <v>6.25E-2</v>
      </c>
      <c r="J2" t="s">
        <v>106</v>
      </c>
      <c r="K2">
        <f>AVERAGE(C2:C16)</f>
        <v>5.8</v>
      </c>
    </row>
    <row r="3" spans="1:11" x14ac:dyDescent="0.35">
      <c r="A3">
        <v>2</v>
      </c>
      <c r="B3" t="s">
        <v>33</v>
      </c>
      <c r="C3">
        <v>2</v>
      </c>
      <c r="D3">
        <f t="shared" si="0"/>
        <v>0.3010299956639812</v>
      </c>
      <c r="E3">
        <f t="shared" si="1"/>
        <v>0.11160237822118999</v>
      </c>
      <c r="F3">
        <f t="shared" si="2"/>
        <v>-3.7282941903625751E-2</v>
      </c>
      <c r="G3">
        <f t="shared" si="3"/>
        <v>8</v>
      </c>
      <c r="H3">
        <f t="shared" si="4"/>
        <v>0.125</v>
      </c>
      <c r="J3" t="s">
        <v>107</v>
      </c>
      <c r="K3">
        <f>AVERAGE(D2:D16)</f>
        <v>0.63509941692427851</v>
      </c>
    </row>
    <row r="4" spans="1:11" x14ac:dyDescent="0.35">
      <c r="A4">
        <v>3</v>
      </c>
      <c r="B4" t="s">
        <v>45</v>
      </c>
      <c r="C4">
        <v>2</v>
      </c>
      <c r="D4">
        <f t="shared" si="0"/>
        <v>0.3010299956639812</v>
      </c>
      <c r="E4">
        <f t="shared" si="1"/>
        <v>0.11160237822118999</v>
      </c>
      <c r="F4">
        <f t="shared" si="2"/>
        <v>-3.7282941903625751E-2</v>
      </c>
      <c r="G4">
        <f t="shared" si="3"/>
        <v>5.333333333333333</v>
      </c>
      <c r="H4">
        <f t="shared" si="4"/>
        <v>0.1875</v>
      </c>
      <c r="J4" t="s">
        <v>108</v>
      </c>
      <c r="K4">
        <f>SUM(E2:E16)</f>
        <v>1.6866209629657956</v>
      </c>
    </row>
    <row r="5" spans="1:11" x14ac:dyDescent="0.35">
      <c r="A5">
        <v>4</v>
      </c>
      <c r="B5" t="s">
        <v>56</v>
      </c>
      <c r="C5">
        <v>2</v>
      </c>
      <c r="D5">
        <f t="shared" si="0"/>
        <v>0.3010299956639812</v>
      </c>
      <c r="E5">
        <f t="shared" si="1"/>
        <v>0.11160237822118999</v>
      </c>
      <c r="F5">
        <f t="shared" si="2"/>
        <v>-3.7282941903625751E-2</v>
      </c>
      <c r="G5">
        <f t="shared" si="3"/>
        <v>4</v>
      </c>
      <c r="H5">
        <f t="shared" si="4"/>
        <v>0.25</v>
      </c>
      <c r="J5" t="s">
        <v>109</v>
      </c>
      <c r="K5">
        <f>SUM(F2:F16)</f>
        <v>5.8404538484102875E-2</v>
      </c>
    </row>
    <row r="6" spans="1:11" x14ac:dyDescent="0.35">
      <c r="A6">
        <v>5</v>
      </c>
      <c r="B6" t="s">
        <v>26</v>
      </c>
      <c r="C6">
        <v>3</v>
      </c>
      <c r="D6">
        <f t="shared" si="0"/>
        <v>0.47712125471966244</v>
      </c>
      <c r="E6">
        <f t="shared" si="1"/>
        <v>2.495709973354799E-2</v>
      </c>
      <c r="F6">
        <f t="shared" si="2"/>
        <v>-3.9426767498632253E-3</v>
      </c>
      <c r="G6">
        <f t="shared" si="3"/>
        <v>3.2</v>
      </c>
      <c r="H6">
        <f t="shared" si="4"/>
        <v>0.3125</v>
      </c>
      <c r="J6" t="s">
        <v>110</v>
      </c>
      <c r="K6">
        <f>VAR(D2:D16)</f>
        <v>0.12047292592612832</v>
      </c>
    </row>
    <row r="7" spans="1:11" x14ac:dyDescent="0.35">
      <c r="A7">
        <v>6</v>
      </c>
      <c r="B7" t="s">
        <v>39</v>
      </c>
      <c r="C7">
        <v>3</v>
      </c>
      <c r="D7">
        <f t="shared" si="0"/>
        <v>0.47712125471966244</v>
      </c>
      <c r="E7">
        <f t="shared" si="1"/>
        <v>2.495709973354799E-2</v>
      </c>
      <c r="F7">
        <f t="shared" si="2"/>
        <v>-3.9426767498632253E-3</v>
      </c>
      <c r="G7">
        <f t="shared" si="3"/>
        <v>2.6666666666666665</v>
      </c>
      <c r="H7">
        <f t="shared" si="4"/>
        <v>0.375</v>
      </c>
      <c r="J7" t="s">
        <v>111</v>
      </c>
      <c r="K7">
        <f>STDEV(D2:D16)</f>
        <v>0.34709210006297797</v>
      </c>
    </row>
    <row r="8" spans="1:11" x14ac:dyDescent="0.35">
      <c r="A8">
        <v>7</v>
      </c>
      <c r="B8" t="s">
        <v>71</v>
      </c>
      <c r="C8">
        <v>3</v>
      </c>
      <c r="D8">
        <f t="shared" si="0"/>
        <v>0.47712125471966244</v>
      </c>
      <c r="E8">
        <f t="shared" si="1"/>
        <v>2.495709973354799E-2</v>
      </c>
      <c r="F8">
        <f t="shared" si="2"/>
        <v>-3.9426767498632253E-3</v>
      </c>
      <c r="G8">
        <f t="shared" si="3"/>
        <v>2.2857142857142856</v>
      </c>
      <c r="H8">
        <f t="shared" si="4"/>
        <v>0.4375</v>
      </c>
      <c r="J8" t="s">
        <v>112</v>
      </c>
      <c r="K8">
        <f>SKEW(D2:D16)</f>
        <v>0.1151150960661613</v>
      </c>
    </row>
    <row r="9" spans="1:11" x14ac:dyDescent="0.35">
      <c r="A9">
        <v>8</v>
      </c>
      <c r="B9" t="s">
        <v>8</v>
      </c>
      <c r="C9">
        <v>5</v>
      </c>
      <c r="D9">
        <f t="shared" si="0"/>
        <v>0.69897000433601886</v>
      </c>
      <c r="E9">
        <f t="shared" si="1"/>
        <v>4.0794519363207635E-3</v>
      </c>
      <c r="F9">
        <f t="shared" si="2"/>
        <v>2.6055699149076872E-4</v>
      </c>
      <c r="G9">
        <f t="shared" si="3"/>
        <v>2</v>
      </c>
      <c r="H9">
        <f t="shared" si="4"/>
        <v>0.5</v>
      </c>
      <c r="J9" t="s">
        <v>113</v>
      </c>
      <c r="K9">
        <v>0.1</v>
      </c>
    </row>
    <row r="10" spans="1:11" x14ac:dyDescent="0.35">
      <c r="A10">
        <v>9</v>
      </c>
      <c r="B10" t="s">
        <v>60</v>
      </c>
      <c r="C10">
        <v>5</v>
      </c>
      <c r="D10">
        <f t="shared" si="0"/>
        <v>0.69897000433601886</v>
      </c>
      <c r="E10">
        <f t="shared" si="1"/>
        <v>4.0794519363207635E-3</v>
      </c>
      <c r="F10">
        <f t="shared" si="2"/>
        <v>2.6055699149076872E-4</v>
      </c>
      <c r="G10">
        <f t="shared" si="3"/>
        <v>1.7777777777777777</v>
      </c>
      <c r="H10">
        <f t="shared" si="4"/>
        <v>0.5625</v>
      </c>
      <c r="J10" t="s">
        <v>114</v>
      </c>
      <c r="K10">
        <v>0.2</v>
      </c>
    </row>
    <row r="11" spans="1:11" x14ac:dyDescent="0.35">
      <c r="A11">
        <v>10</v>
      </c>
      <c r="B11" t="s">
        <v>90</v>
      </c>
      <c r="C11">
        <v>5</v>
      </c>
      <c r="D11">
        <f t="shared" si="0"/>
        <v>0.69897000433601886</v>
      </c>
      <c r="E11">
        <f t="shared" si="1"/>
        <v>4.0794519363207635E-3</v>
      </c>
      <c r="F11">
        <f t="shared" si="2"/>
        <v>2.6055699149076872E-4</v>
      </c>
      <c r="G11">
        <f t="shared" si="3"/>
        <v>1.6</v>
      </c>
      <c r="H11">
        <f t="shared" si="4"/>
        <v>0.625</v>
      </c>
    </row>
    <row r="12" spans="1:11" x14ac:dyDescent="0.35">
      <c r="A12">
        <v>11</v>
      </c>
      <c r="B12" t="s">
        <v>15</v>
      </c>
      <c r="C12">
        <v>7</v>
      </c>
      <c r="D12">
        <f t="shared" si="0"/>
        <v>0.84509804001425681</v>
      </c>
      <c r="E12">
        <f t="shared" si="1"/>
        <v>4.4099421699686767E-2</v>
      </c>
      <c r="F12">
        <f t="shared" si="2"/>
        <v>9.2608178359985319E-3</v>
      </c>
      <c r="G12">
        <f t="shared" si="3"/>
        <v>1.4545454545454546</v>
      </c>
      <c r="H12">
        <f t="shared" si="4"/>
        <v>0.6875</v>
      </c>
    </row>
    <row r="13" spans="1:11" x14ac:dyDescent="0.35">
      <c r="A13">
        <v>12</v>
      </c>
      <c r="B13" t="s">
        <v>83</v>
      </c>
      <c r="C13">
        <v>8</v>
      </c>
      <c r="D13">
        <f t="shared" si="0"/>
        <v>0.90308998699194354</v>
      </c>
      <c r="E13">
        <f t="shared" si="1"/>
        <v>7.1818945645192075E-2</v>
      </c>
      <c r="F13">
        <f t="shared" si="2"/>
        <v>1.9246800185113672E-2</v>
      </c>
      <c r="G13">
        <f t="shared" si="3"/>
        <v>1.3333333333333333</v>
      </c>
      <c r="H13">
        <f t="shared" si="4"/>
        <v>0.75</v>
      </c>
    </row>
    <row r="14" spans="1:11" x14ac:dyDescent="0.35">
      <c r="A14">
        <v>13</v>
      </c>
      <c r="B14" t="s">
        <v>65</v>
      </c>
      <c r="C14">
        <v>9</v>
      </c>
      <c r="D14">
        <f t="shared" si="0"/>
        <v>0.95424250943932487</v>
      </c>
      <c r="E14">
        <f t="shared" si="1"/>
        <v>0.10185231350006743</v>
      </c>
      <c r="F14">
        <f t="shared" si="2"/>
        <v>3.2505462310223526E-2</v>
      </c>
      <c r="G14">
        <f t="shared" si="3"/>
        <v>1.2307692307692308</v>
      </c>
      <c r="H14">
        <f t="shared" si="4"/>
        <v>0.8125</v>
      </c>
    </row>
    <row r="15" spans="1:11" x14ac:dyDescent="0.35">
      <c r="A15">
        <v>14</v>
      </c>
      <c r="B15" t="s">
        <v>50</v>
      </c>
      <c r="C15">
        <v>13</v>
      </c>
      <c r="D15">
        <f t="shared" si="0"/>
        <v>1.1139433523068367</v>
      </c>
      <c r="E15">
        <f t="shared" si="1"/>
        <v>0.22929151445265558</v>
      </c>
      <c r="F15">
        <f t="shared" si="2"/>
        <v>0.10979485113033632</v>
      </c>
      <c r="G15">
        <f t="shared" si="3"/>
        <v>1.1428571428571428</v>
      </c>
      <c r="H15">
        <f t="shared" si="4"/>
        <v>0.875</v>
      </c>
    </row>
    <row r="16" spans="1:11" x14ac:dyDescent="0.35">
      <c r="A16">
        <v>15</v>
      </c>
      <c r="B16" t="s">
        <v>77</v>
      </c>
      <c r="C16">
        <v>19</v>
      </c>
      <c r="D16">
        <f t="shared" si="0"/>
        <v>1.2787536009528289</v>
      </c>
      <c r="E16">
        <f t="shared" si="1"/>
        <v>0.41429070861745898</v>
      </c>
      <c r="F16">
        <f t="shared" si="2"/>
        <v>0.26665994800578047</v>
      </c>
      <c r="G16">
        <f t="shared" si="3"/>
        <v>1.0666666666666667</v>
      </c>
      <c r="H16">
        <f t="shared" si="4"/>
        <v>0.9375</v>
      </c>
    </row>
    <row r="19" spans="2:8" x14ac:dyDescent="0.35">
      <c r="B19" t="s">
        <v>115</v>
      </c>
      <c r="C19" t="s">
        <v>120</v>
      </c>
      <c r="D19" t="s">
        <v>121</v>
      </c>
      <c r="E19" t="s">
        <v>116</v>
      </c>
      <c r="F19" t="s">
        <v>117</v>
      </c>
      <c r="G19" t="s">
        <v>118</v>
      </c>
      <c r="H19" s="1" t="s">
        <v>119</v>
      </c>
    </row>
    <row r="20" spans="2:8" x14ac:dyDescent="0.35">
      <c r="B20">
        <v>2</v>
      </c>
      <c r="C20">
        <v>-1.7000000000000001E-2</v>
      </c>
      <c r="D20">
        <v>-3.3000000000000002E-2</v>
      </c>
      <c r="E20">
        <f>(C20-D20)/($K$9-$K$10)</f>
        <v>-0.16</v>
      </c>
      <c r="F20" s="2">
        <f>C20+(E20*($K$8-$K$9))</f>
        <v>-1.9418415370585806E-2</v>
      </c>
      <c r="G20" s="2">
        <f t="shared" ref="G20:G26" si="5">$K$3+(F20*$K$7)</f>
        <v>0.62835943835340669</v>
      </c>
      <c r="H20" s="3">
        <f t="shared" ref="H20:H26" si="6">10^G20</f>
        <v>4.2497114044469049</v>
      </c>
    </row>
    <row r="21" spans="2:8" x14ac:dyDescent="0.35">
      <c r="B21">
        <v>5</v>
      </c>
      <c r="C21">
        <v>0.83599999999999997</v>
      </c>
      <c r="D21">
        <v>0.83</v>
      </c>
      <c r="E21">
        <f t="shared" ref="E21:E26" si="7">(C21-D21)/($K$9-$K$10)</f>
        <v>-6.0000000000000053E-2</v>
      </c>
      <c r="F21" s="2">
        <f t="shared" ref="F21:F26" si="8">C21+(E21*($K$8-$K$9))</f>
        <v>0.83509309423603029</v>
      </c>
      <c r="G21" s="2">
        <f t="shared" si="5"/>
        <v>0.9249536327507526</v>
      </c>
      <c r="H21" s="3">
        <f t="shared" si="6"/>
        <v>8.4130531527775112</v>
      </c>
    </row>
    <row r="22" spans="2:8" x14ac:dyDescent="0.35">
      <c r="B22">
        <v>10</v>
      </c>
      <c r="C22">
        <v>1.292</v>
      </c>
      <c r="D22">
        <v>1.3009999999999999</v>
      </c>
      <c r="E22">
        <f t="shared" si="7"/>
        <v>8.999999999999897E-2</v>
      </c>
      <c r="F22" s="2">
        <f t="shared" si="8"/>
        <v>1.2933603586459546</v>
      </c>
      <c r="G22" s="2">
        <f t="shared" si="5"/>
        <v>1.0840145799449092</v>
      </c>
      <c r="H22" s="3">
        <f t="shared" si="6"/>
        <v>12.134295865099734</v>
      </c>
    </row>
    <row r="23" spans="2:8" x14ac:dyDescent="0.35">
      <c r="B23">
        <v>25</v>
      </c>
      <c r="C23">
        <v>1.7849999999999999</v>
      </c>
      <c r="D23">
        <v>1.8180000000000001</v>
      </c>
      <c r="E23">
        <f t="shared" si="7"/>
        <v>0.3300000000000014</v>
      </c>
      <c r="F23" s="2">
        <f t="shared" si="8"/>
        <v>1.7899879817018332</v>
      </c>
      <c r="G23" s="2">
        <f t="shared" si="5"/>
        <v>1.2563901045806591</v>
      </c>
      <c r="H23" s="3">
        <f t="shared" si="6"/>
        <v>18.046380273294968</v>
      </c>
    </row>
    <row r="24" spans="2:8" x14ac:dyDescent="0.35">
      <c r="B24">
        <v>50</v>
      </c>
      <c r="C24">
        <v>2.1070000000000002</v>
      </c>
      <c r="D24">
        <v>2.1589999999999998</v>
      </c>
      <c r="E24">
        <f t="shared" si="7"/>
        <v>0.51999999999999602</v>
      </c>
      <c r="F24" s="2">
        <f t="shared" si="8"/>
        <v>2.1148598499544042</v>
      </c>
      <c r="G24" s="2">
        <f t="shared" si="5"/>
        <v>1.369150563583827</v>
      </c>
      <c r="H24" s="3">
        <f t="shared" si="6"/>
        <v>23.396482201014994</v>
      </c>
    </row>
    <row r="25" spans="2:8" x14ac:dyDescent="0.35">
      <c r="B25">
        <v>100</v>
      </c>
      <c r="C25">
        <v>2.4</v>
      </c>
      <c r="D25">
        <v>2.472</v>
      </c>
      <c r="E25">
        <f t="shared" si="7"/>
        <v>0.72000000000000064</v>
      </c>
      <c r="F25" s="2">
        <f t="shared" si="8"/>
        <v>2.4108828691676361</v>
      </c>
      <c r="G25" s="2">
        <f t="shared" si="5"/>
        <v>1.4718978149895312</v>
      </c>
      <c r="H25" s="3">
        <f t="shared" si="6"/>
        <v>29.641338773519408</v>
      </c>
    </row>
    <row r="26" spans="2:8" x14ac:dyDescent="0.35">
      <c r="B26">
        <v>200</v>
      </c>
      <c r="C26">
        <v>2.67</v>
      </c>
      <c r="D26">
        <v>2.7629999999999999</v>
      </c>
      <c r="E26">
        <f t="shared" si="7"/>
        <v>0.92999999999999972</v>
      </c>
      <c r="F26" s="2">
        <f t="shared" si="8"/>
        <v>2.6840570393415297</v>
      </c>
      <c r="G26" s="2">
        <f t="shared" si="5"/>
        <v>1.566714411398149</v>
      </c>
      <c r="H26" s="3">
        <f t="shared" si="6"/>
        <v>36.873504159250189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A366-0AE0-4E2F-9C54-4BBF63079B21}">
  <dimension ref="A1:K26"/>
  <sheetViews>
    <sheetView tabSelected="1" topLeftCell="A10" workbookViewId="0">
      <selection activeCell="I16" sqref="I16"/>
    </sheetView>
  </sheetViews>
  <sheetFormatPr defaultRowHeight="14.5" x14ac:dyDescent="0.35"/>
  <sheetData>
    <row r="1" spans="1:11" x14ac:dyDescent="0.3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104</v>
      </c>
      <c r="J1" t="s">
        <v>105</v>
      </c>
      <c r="K1">
        <f>COUNT(C2:C16)</f>
        <v>15</v>
      </c>
    </row>
    <row r="2" spans="1:11" x14ac:dyDescent="0.35">
      <c r="A2">
        <v>1</v>
      </c>
      <c r="B2" t="s">
        <v>22</v>
      </c>
      <c r="C2">
        <v>1.87</v>
      </c>
      <c r="D2">
        <f t="shared" ref="D2:D16" si="0">LOG(C2)</f>
        <v>0.27184160653649897</v>
      </c>
      <c r="E2">
        <f t="shared" ref="E2:E16" si="1">(D2-$K$3)^2</f>
        <v>0.12918654831473123</v>
      </c>
      <c r="F2">
        <f t="shared" ref="F2:F16" si="2">(D2-$K$3)^3</f>
        <v>-4.6432914249637539E-2</v>
      </c>
      <c r="G2">
        <f t="shared" ref="G2:G16" si="3">($K$1+1)/A2</f>
        <v>16</v>
      </c>
      <c r="H2">
        <f t="shared" ref="H2:H16" si="4">1/G2</f>
        <v>6.25E-2</v>
      </c>
      <c r="J2" t="s">
        <v>106</v>
      </c>
      <c r="K2">
        <f>AVERAGE(C2:C16)</f>
        <v>6.0460000000000003</v>
      </c>
    </row>
    <row r="3" spans="1:11" x14ac:dyDescent="0.35">
      <c r="A3">
        <v>2</v>
      </c>
      <c r="B3" t="s">
        <v>56</v>
      </c>
      <c r="C3">
        <v>1.87</v>
      </c>
      <c r="D3">
        <f t="shared" si="0"/>
        <v>0.27184160653649897</v>
      </c>
      <c r="E3">
        <f t="shared" si="1"/>
        <v>0.12918654831473123</v>
      </c>
      <c r="F3">
        <f t="shared" si="2"/>
        <v>-4.6432914249637539E-2</v>
      </c>
      <c r="G3">
        <f t="shared" si="3"/>
        <v>8</v>
      </c>
      <c r="H3">
        <f t="shared" si="4"/>
        <v>0.125</v>
      </c>
      <c r="J3" t="s">
        <v>107</v>
      </c>
      <c r="K3">
        <f>AVERAGE(D2:D16)</f>
        <v>0.63126690936690799</v>
      </c>
    </row>
    <row r="4" spans="1:11" x14ac:dyDescent="0.35">
      <c r="A4">
        <v>3</v>
      </c>
      <c r="B4" t="s">
        <v>45</v>
      </c>
      <c r="C4">
        <v>1.88</v>
      </c>
      <c r="D4">
        <f t="shared" si="0"/>
        <v>0.27415784926367981</v>
      </c>
      <c r="E4">
        <f t="shared" si="1"/>
        <v>0.12752688080781105</v>
      </c>
      <c r="F4">
        <f t="shared" si="2"/>
        <v>-4.5541004543173814E-2</v>
      </c>
      <c r="G4">
        <f t="shared" si="3"/>
        <v>5.333333333333333</v>
      </c>
      <c r="H4">
        <f t="shared" si="4"/>
        <v>0.1875</v>
      </c>
      <c r="J4" t="s">
        <v>108</v>
      </c>
      <c r="K4">
        <f>SUM(E2:E16)</f>
        <v>1.7207859715468141</v>
      </c>
    </row>
    <row r="5" spans="1:11" x14ac:dyDescent="0.35">
      <c r="A5">
        <v>4</v>
      </c>
      <c r="B5" t="s">
        <v>33</v>
      </c>
      <c r="C5">
        <v>1.96</v>
      </c>
      <c r="D5">
        <f t="shared" si="0"/>
        <v>0.29225607135647602</v>
      </c>
      <c r="E5">
        <f t="shared" si="1"/>
        <v>0.11492834828853535</v>
      </c>
      <c r="F5">
        <f t="shared" si="2"/>
        <v>-3.896195566445116E-2</v>
      </c>
      <c r="G5">
        <f t="shared" si="3"/>
        <v>4</v>
      </c>
      <c r="H5">
        <f t="shared" si="4"/>
        <v>0.25</v>
      </c>
      <c r="J5" t="s">
        <v>109</v>
      </c>
      <c r="K5">
        <f>SUM(F2:F16)</f>
        <v>0.40087179647990612</v>
      </c>
    </row>
    <row r="6" spans="1:11" x14ac:dyDescent="0.35">
      <c r="A6">
        <v>5</v>
      </c>
      <c r="B6" t="s">
        <v>26</v>
      </c>
      <c r="C6">
        <v>2.0499999999999998</v>
      </c>
      <c r="D6">
        <f t="shared" si="0"/>
        <v>0.31175386105575426</v>
      </c>
      <c r="E6">
        <f t="shared" si="1"/>
        <v>0.10208858804108566</v>
      </c>
      <c r="F6">
        <f t="shared" si="2"/>
        <v>-3.2618635962788869E-2</v>
      </c>
      <c r="G6">
        <f t="shared" si="3"/>
        <v>3.2</v>
      </c>
      <c r="H6">
        <f t="shared" si="4"/>
        <v>0.3125</v>
      </c>
      <c r="J6" t="s">
        <v>110</v>
      </c>
      <c r="K6">
        <f>VAR(D2:D16)</f>
        <v>0.12291328368191534</v>
      </c>
    </row>
    <row r="7" spans="1:11" x14ac:dyDescent="0.35">
      <c r="A7">
        <v>6</v>
      </c>
      <c r="B7" t="s">
        <v>39</v>
      </c>
      <c r="C7">
        <v>2.34</v>
      </c>
      <c r="D7">
        <f t="shared" si="0"/>
        <v>0.36921585741014279</v>
      </c>
      <c r="E7">
        <f t="shared" si="1"/>
        <v>6.8670753831647252E-2</v>
      </c>
      <c r="F7">
        <f t="shared" si="2"/>
        <v>-1.7995243280247226E-2</v>
      </c>
      <c r="G7">
        <f t="shared" si="3"/>
        <v>2.6666666666666665</v>
      </c>
      <c r="H7">
        <f t="shared" si="4"/>
        <v>0.375</v>
      </c>
      <c r="J7" t="s">
        <v>111</v>
      </c>
      <c r="K7">
        <f>STDEV(D2:D16)</f>
        <v>0.35058990812902091</v>
      </c>
    </row>
    <row r="8" spans="1:11" x14ac:dyDescent="0.35">
      <c r="A8">
        <v>7</v>
      </c>
      <c r="B8" t="s">
        <v>8</v>
      </c>
      <c r="C8">
        <v>2.97</v>
      </c>
      <c r="D8">
        <f t="shared" si="0"/>
        <v>0.47275644931721239</v>
      </c>
      <c r="E8">
        <f t="shared" si="1"/>
        <v>2.5125565945166146E-2</v>
      </c>
      <c r="F8">
        <f t="shared" si="2"/>
        <v>-3.982665016977251E-3</v>
      </c>
      <c r="G8">
        <f t="shared" si="3"/>
        <v>2.2857142857142856</v>
      </c>
      <c r="H8">
        <f t="shared" si="4"/>
        <v>0.4375</v>
      </c>
      <c r="J8" t="s">
        <v>112</v>
      </c>
      <c r="K8">
        <f>SKEW(D2:D16)</f>
        <v>0.76670296296916585</v>
      </c>
    </row>
    <row r="9" spans="1:11" x14ac:dyDescent="0.35">
      <c r="A9">
        <v>8</v>
      </c>
      <c r="B9" t="s">
        <v>60</v>
      </c>
      <c r="C9">
        <v>4.88</v>
      </c>
      <c r="D9">
        <f t="shared" si="0"/>
        <v>0.68841982200271057</v>
      </c>
      <c r="E9">
        <f t="shared" si="1"/>
        <v>3.2664554227556817E-3</v>
      </c>
      <c r="F9">
        <f t="shared" si="2"/>
        <v>1.8668744140549906E-4</v>
      </c>
      <c r="G9">
        <f t="shared" si="3"/>
        <v>2</v>
      </c>
      <c r="H9">
        <f t="shared" si="4"/>
        <v>0.5</v>
      </c>
      <c r="J9" t="s">
        <v>113</v>
      </c>
      <c r="K9">
        <v>0.7</v>
      </c>
    </row>
    <row r="10" spans="1:11" x14ac:dyDescent="0.35">
      <c r="A10">
        <v>9</v>
      </c>
      <c r="B10" t="s">
        <v>90</v>
      </c>
      <c r="C10">
        <v>5.03</v>
      </c>
      <c r="D10">
        <f t="shared" si="0"/>
        <v>0.70156798505592743</v>
      </c>
      <c r="E10">
        <f t="shared" si="1"/>
        <v>4.9422412430332402E-3</v>
      </c>
      <c r="F10">
        <f t="shared" si="2"/>
        <v>3.4744487569987338E-4</v>
      </c>
      <c r="G10">
        <f t="shared" si="3"/>
        <v>1.7777777777777777</v>
      </c>
      <c r="H10">
        <f t="shared" si="4"/>
        <v>0.5625</v>
      </c>
      <c r="J10" t="s">
        <v>114</v>
      </c>
      <c r="K10">
        <v>0.8</v>
      </c>
    </row>
    <row r="11" spans="1:11" x14ac:dyDescent="0.35">
      <c r="A11">
        <v>10</v>
      </c>
      <c r="B11" t="s">
        <v>65</v>
      </c>
      <c r="C11">
        <v>5.57</v>
      </c>
      <c r="D11">
        <f t="shared" si="0"/>
        <v>0.74585519517372889</v>
      </c>
      <c r="E11">
        <f t="shared" si="1"/>
        <v>1.3130475244145672E-2</v>
      </c>
      <c r="F11">
        <f t="shared" si="2"/>
        <v>1.5045986500555506E-3</v>
      </c>
      <c r="G11">
        <f t="shared" si="3"/>
        <v>1.6</v>
      </c>
      <c r="H11">
        <f t="shared" si="4"/>
        <v>0.625</v>
      </c>
    </row>
    <row r="12" spans="1:11" x14ac:dyDescent="0.35">
      <c r="A12">
        <v>11</v>
      </c>
      <c r="B12" t="s">
        <v>71</v>
      </c>
      <c r="C12">
        <v>5.78</v>
      </c>
      <c r="D12">
        <f t="shared" si="0"/>
        <v>0.76192783842052902</v>
      </c>
      <c r="E12">
        <f t="shared" si="1"/>
        <v>1.7072278381155388E-2</v>
      </c>
      <c r="F12">
        <f t="shared" si="2"/>
        <v>2.2306797543438124E-3</v>
      </c>
      <c r="G12">
        <f t="shared" si="3"/>
        <v>1.4545454545454546</v>
      </c>
      <c r="H12">
        <f t="shared" si="4"/>
        <v>0.6875</v>
      </c>
    </row>
    <row r="13" spans="1:11" x14ac:dyDescent="0.35">
      <c r="A13">
        <v>12</v>
      </c>
      <c r="B13" t="s">
        <v>83</v>
      </c>
      <c r="C13">
        <v>7.02</v>
      </c>
      <c r="D13">
        <f t="shared" si="0"/>
        <v>0.84633711212980522</v>
      </c>
      <c r="E13">
        <f t="shared" si="1"/>
        <v>4.6255192116473727E-2</v>
      </c>
      <c r="F13">
        <f t="shared" si="2"/>
        <v>9.9481135473267705E-3</v>
      </c>
      <c r="G13">
        <f t="shared" si="3"/>
        <v>1.3333333333333333</v>
      </c>
      <c r="H13">
        <f t="shared" si="4"/>
        <v>0.75</v>
      </c>
    </row>
    <row r="14" spans="1:11" x14ac:dyDescent="0.35">
      <c r="A14">
        <v>13</v>
      </c>
      <c r="B14" t="s">
        <v>15</v>
      </c>
      <c r="C14">
        <v>8.19</v>
      </c>
      <c r="D14">
        <f t="shared" si="0"/>
        <v>0.9132839017604184</v>
      </c>
      <c r="E14">
        <f t="shared" si="1"/>
        <v>7.9533583998681309E-2</v>
      </c>
      <c r="F14">
        <f t="shared" si="2"/>
        <v>2.2429822153584727E-2</v>
      </c>
      <c r="G14">
        <f t="shared" si="3"/>
        <v>1.2307692307692308</v>
      </c>
      <c r="H14">
        <f t="shared" si="4"/>
        <v>0.8125</v>
      </c>
    </row>
    <row r="15" spans="1:11" x14ac:dyDescent="0.35">
      <c r="A15">
        <v>14</v>
      </c>
      <c r="B15" t="s">
        <v>50</v>
      </c>
      <c r="C15">
        <v>13.92</v>
      </c>
      <c r="D15">
        <f t="shared" si="0"/>
        <v>1.1436392352745433</v>
      </c>
      <c r="E15">
        <f t="shared" si="1"/>
        <v>0.26252540035600003</v>
      </c>
      <c r="F15">
        <f t="shared" si="2"/>
        <v>0.13451074999023688</v>
      </c>
      <c r="G15">
        <f t="shared" si="3"/>
        <v>1.1428571428571428</v>
      </c>
      <c r="H15">
        <f t="shared" si="4"/>
        <v>0.875</v>
      </c>
    </row>
    <row r="16" spans="1:11" x14ac:dyDescent="0.35">
      <c r="A16">
        <v>15</v>
      </c>
      <c r="B16" t="s">
        <v>77</v>
      </c>
      <c r="C16">
        <v>25.36</v>
      </c>
      <c r="D16">
        <f t="shared" si="0"/>
        <v>1.404149249209695</v>
      </c>
      <c r="E16">
        <f t="shared" si="1"/>
        <v>0.59734711124086126</v>
      </c>
      <c r="F16">
        <f t="shared" si="2"/>
        <v>0.46167903303416641</v>
      </c>
      <c r="G16">
        <f t="shared" si="3"/>
        <v>1.0666666666666667</v>
      </c>
      <c r="H16">
        <f t="shared" si="4"/>
        <v>0.9375</v>
      </c>
    </row>
    <row r="19" spans="2:8" x14ac:dyDescent="0.35">
      <c r="B19" t="s">
        <v>115</v>
      </c>
      <c r="C19" t="s">
        <v>122</v>
      </c>
      <c r="D19" t="s">
        <v>123</v>
      </c>
      <c r="E19" t="s">
        <v>116</v>
      </c>
      <c r="F19" t="s">
        <v>117</v>
      </c>
      <c r="G19" t="s">
        <v>118</v>
      </c>
      <c r="H19" s="1" t="s">
        <v>119</v>
      </c>
    </row>
    <row r="20" spans="2:8" x14ac:dyDescent="0.35">
      <c r="B20">
        <v>2</v>
      </c>
      <c r="C20">
        <v>-0.11600000000000001</v>
      </c>
      <c r="D20">
        <v>-0.13200000000000001</v>
      </c>
      <c r="E20">
        <f>(C20-D20)/($K$9-$K$10)</f>
        <v>-0.15999999999999986</v>
      </c>
      <c r="F20" s="2">
        <f>C20+(E20*($K$8-$K$9))</f>
        <v>-0.12667247407506654</v>
      </c>
      <c r="G20" s="2">
        <f t="shared" ref="G20:G26" si="5">$K$3+(F20*$K$7)</f>
        <v>0.5868568183184546</v>
      </c>
      <c r="H20" s="3">
        <f t="shared" ref="H20:H26" si="6">10^G20</f>
        <v>3.8623961749162059</v>
      </c>
    </row>
    <row r="21" spans="2:8" x14ac:dyDescent="0.35">
      <c r="B21">
        <v>5</v>
      </c>
      <c r="C21">
        <v>0.79</v>
      </c>
      <c r="D21">
        <v>0.78</v>
      </c>
      <c r="E21">
        <f t="shared" ref="E21:E26" si="7">(C21-D21)/($K$9-$K$10)</f>
        <v>-0.1</v>
      </c>
      <c r="F21" s="2">
        <f t="shared" ref="F21:F26" si="8">C21+(E21*($K$8-$K$9))</f>
        <v>0.78332970370308341</v>
      </c>
      <c r="G21" s="2">
        <f t="shared" si="5"/>
        <v>0.90589439822290518</v>
      </c>
      <c r="H21" s="3">
        <f t="shared" si="6"/>
        <v>8.0518263153805361</v>
      </c>
    </row>
    <row r="22" spans="2:8" x14ac:dyDescent="0.35">
      <c r="B22">
        <v>10</v>
      </c>
      <c r="C22">
        <v>1.333</v>
      </c>
      <c r="D22">
        <v>1.3360000000000001</v>
      </c>
      <c r="E22">
        <f t="shared" si="7"/>
        <v>3.0000000000001109E-2</v>
      </c>
      <c r="F22" s="2">
        <f t="shared" si="8"/>
        <v>1.3350010888890751</v>
      </c>
      <c r="G22" s="2">
        <f t="shared" si="5"/>
        <v>1.0993048184726717</v>
      </c>
      <c r="H22" s="3">
        <f t="shared" si="6"/>
        <v>12.569118434838778</v>
      </c>
    </row>
    <row r="23" spans="2:8" x14ac:dyDescent="0.35">
      <c r="B23">
        <v>25</v>
      </c>
      <c r="C23">
        <v>1.9670000000000001</v>
      </c>
      <c r="D23">
        <v>1.9930000000000001</v>
      </c>
      <c r="E23">
        <f t="shared" si="7"/>
        <v>0.26</v>
      </c>
      <c r="F23" s="2">
        <f t="shared" si="8"/>
        <v>1.9843427703719831</v>
      </c>
      <c r="G23" s="2">
        <f t="shared" si="5"/>
        <v>1.3269574589281083</v>
      </c>
      <c r="H23" s="3">
        <f t="shared" si="6"/>
        <v>21.230364909682645</v>
      </c>
    </row>
    <row r="24" spans="2:8" x14ac:dyDescent="0.35">
      <c r="B24">
        <v>50</v>
      </c>
      <c r="C24">
        <v>2.407</v>
      </c>
      <c r="D24">
        <v>2.4529999999999998</v>
      </c>
      <c r="E24">
        <f t="shared" si="7"/>
        <v>0.4599999999999978</v>
      </c>
      <c r="F24" s="2">
        <f t="shared" si="8"/>
        <v>2.4376833629658163</v>
      </c>
      <c r="G24" s="2">
        <f t="shared" si="5"/>
        <v>1.4858940956367364</v>
      </c>
      <c r="H24" s="3">
        <f t="shared" si="6"/>
        <v>30.612168532789443</v>
      </c>
    </row>
    <row r="25" spans="2:8" x14ac:dyDescent="0.35">
      <c r="B25">
        <v>100</v>
      </c>
      <c r="C25">
        <v>2.8239999999999998</v>
      </c>
      <c r="D25">
        <v>2.891</v>
      </c>
      <c r="E25">
        <f t="shared" si="7"/>
        <v>0.67000000000000115</v>
      </c>
      <c r="F25" s="2">
        <f t="shared" si="8"/>
        <v>2.8686909851893412</v>
      </c>
      <c r="G25" s="2">
        <f t="shared" si="5"/>
        <v>1.6370010183149897</v>
      </c>
      <c r="H25" s="3">
        <f t="shared" si="6"/>
        <v>43.351189486635072</v>
      </c>
    </row>
    <row r="26" spans="2:8" x14ac:dyDescent="0.35">
      <c r="B26">
        <v>200</v>
      </c>
      <c r="C26">
        <v>3.2229999999999999</v>
      </c>
      <c r="D26">
        <v>3.3119999999999998</v>
      </c>
      <c r="E26">
        <f t="shared" si="7"/>
        <v>0.8899999999999989</v>
      </c>
      <c r="F26" s="2">
        <f t="shared" si="8"/>
        <v>3.2823656370425573</v>
      </c>
      <c r="G26" s="2">
        <f t="shared" si="5"/>
        <v>1.7820311765035135</v>
      </c>
      <c r="H26" s="3">
        <f t="shared" si="6"/>
        <v>60.538433164803529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2019-04-16T09:28:58Z</dcterms:modified>
</cp:coreProperties>
</file>