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Bekabad\"/>
    </mc:Choice>
  </mc:AlternateContent>
  <xr:revisionPtr revIDLastSave="0" documentId="13_ncr:1_{7ADAB430-5D77-418C-8F36-D2756441A1FE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3" l="1"/>
  <c r="E30" i="3"/>
  <c r="E29" i="3"/>
  <c r="E28" i="3"/>
  <c r="E27" i="3"/>
  <c r="E26" i="3"/>
  <c r="E25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K2" i="3"/>
  <c r="D2" i="3"/>
  <c r="K3" i="3" s="1"/>
  <c r="E20" i="3" s="1"/>
  <c r="K1" i="3"/>
  <c r="G18" i="3" s="1"/>
  <c r="H18" i="3" s="1"/>
  <c r="E31" i="2"/>
  <c r="E30" i="2"/>
  <c r="E29" i="2"/>
  <c r="E28" i="2"/>
  <c r="E27" i="2"/>
  <c r="E26" i="2"/>
  <c r="E25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7" i="2" s="1"/>
  <c r="K1" i="2"/>
  <c r="G2" i="2" s="1"/>
  <c r="H2" i="2" s="1"/>
  <c r="I15" i="1"/>
  <c r="I19" i="1"/>
  <c r="I5" i="1"/>
  <c r="I11" i="1"/>
  <c r="I10" i="1"/>
  <c r="I7" i="1"/>
  <c r="I9" i="1"/>
  <c r="I18" i="1"/>
  <c r="I13" i="1"/>
  <c r="I22" i="1"/>
  <c r="I17" i="1"/>
  <c r="I14" i="1"/>
  <c r="I12" i="1"/>
  <c r="I6" i="1"/>
  <c r="I20" i="1"/>
  <c r="I16" i="1"/>
  <c r="I8" i="1"/>
  <c r="I21" i="1"/>
  <c r="I3" i="1"/>
  <c r="H15" i="1"/>
  <c r="H19" i="1"/>
  <c r="H5" i="1"/>
  <c r="H11" i="1"/>
  <c r="H10" i="1"/>
  <c r="H7" i="1"/>
  <c r="H9" i="1"/>
  <c r="H18" i="1"/>
  <c r="H13" i="1"/>
  <c r="H22" i="1"/>
  <c r="H17" i="1"/>
  <c r="H14" i="1"/>
  <c r="H12" i="1"/>
  <c r="H6" i="1"/>
  <c r="H20" i="1"/>
  <c r="H16" i="1"/>
  <c r="H8" i="1"/>
  <c r="H21" i="1"/>
  <c r="H3" i="1"/>
  <c r="I4" i="1"/>
  <c r="H4" i="1"/>
  <c r="E10" i="3" l="1"/>
  <c r="E14" i="3"/>
  <c r="F18" i="3"/>
  <c r="F6" i="3"/>
  <c r="F2" i="3"/>
  <c r="F4" i="3"/>
  <c r="K7" i="3"/>
  <c r="F11" i="3"/>
  <c r="F15" i="3"/>
  <c r="F19" i="3"/>
  <c r="F8" i="3"/>
  <c r="G2" i="3"/>
  <c r="H2" i="3" s="1"/>
  <c r="E3" i="3"/>
  <c r="G11" i="3"/>
  <c r="H11" i="3" s="1"/>
  <c r="E13" i="3"/>
  <c r="G15" i="3"/>
  <c r="H15" i="3" s="1"/>
  <c r="G19" i="3"/>
  <c r="H19" i="3" s="1"/>
  <c r="E21" i="3"/>
  <c r="F3" i="3"/>
  <c r="F5" i="3"/>
  <c r="F7" i="3"/>
  <c r="G12" i="3"/>
  <c r="H12" i="3" s="1"/>
  <c r="F17" i="3"/>
  <c r="E18" i="3"/>
  <c r="G20" i="3"/>
  <c r="H20" i="3" s="1"/>
  <c r="G3" i="3"/>
  <c r="H3" i="3" s="1"/>
  <c r="E4" i="3"/>
  <c r="G5" i="3"/>
  <c r="H5" i="3" s="1"/>
  <c r="E6" i="3"/>
  <c r="K6" i="3"/>
  <c r="G7" i="3"/>
  <c r="H7" i="3" s="1"/>
  <c r="E8" i="3"/>
  <c r="K8" i="3"/>
  <c r="F28" i="3" s="1"/>
  <c r="G28" i="3" s="1"/>
  <c r="H28" i="3" s="1"/>
  <c r="G9" i="3"/>
  <c r="H9" i="3" s="1"/>
  <c r="F10" i="3"/>
  <c r="E11" i="3"/>
  <c r="G13" i="3"/>
  <c r="H13" i="3" s="1"/>
  <c r="F14" i="3"/>
  <c r="E15" i="3"/>
  <c r="G17" i="3"/>
  <c r="H17" i="3" s="1"/>
  <c r="E19" i="3"/>
  <c r="G21" i="3"/>
  <c r="H21" i="3" s="1"/>
  <c r="G4" i="3"/>
  <c r="H4" i="3" s="1"/>
  <c r="E5" i="3"/>
  <c r="G6" i="3"/>
  <c r="H6" i="3" s="1"/>
  <c r="E7" i="3"/>
  <c r="G8" i="3"/>
  <c r="H8" i="3" s="1"/>
  <c r="E9" i="3"/>
  <c r="F12" i="3"/>
  <c r="F16" i="3"/>
  <c r="E17" i="3"/>
  <c r="F20" i="3"/>
  <c r="F9" i="3"/>
  <c r="F13" i="3"/>
  <c r="G16" i="3"/>
  <c r="H16" i="3" s="1"/>
  <c r="F21" i="3"/>
  <c r="E2" i="3"/>
  <c r="G10" i="3"/>
  <c r="H10" i="3" s="1"/>
  <c r="E12" i="3"/>
  <c r="G14" i="3"/>
  <c r="H14" i="3" s="1"/>
  <c r="E16" i="3"/>
  <c r="K3" i="2"/>
  <c r="F6" i="2"/>
  <c r="G18" i="2"/>
  <c r="H18" i="2" s="1"/>
  <c r="G14" i="2"/>
  <c r="H14" i="2" s="1"/>
  <c r="G10" i="2"/>
  <c r="H10" i="2" s="1"/>
  <c r="G21" i="2"/>
  <c r="H21" i="2" s="1"/>
  <c r="G17" i="2"/>
  <c r="H17" i="2" s="1"/>
  <c r="G13" i="2"/>
  <c r="H13" i="2" s="1"/>
  <c r="G9" i="2"/>
  <c r="H9" i="2" s="1"/>
  <c r="G7" i="2"/>
  <c r="H7" i="2" s="1"/>
  <c r="G5" i="2"/>
  <c r="H5" i="2" s="1"/>
  <c r="G3" i="2"/>
  <c r="H3" i="2" s="1"/>
  <c r="G20" i="2"/>
  <c r="H20" i="2" s="1"/>
  <c r="G16" i="2"/>
  <c r="H16" i="2" s="1"/>
  <c r="G12" i="2"/>
  <c r="H12" i="2" s="1"/>
  <c r="G19" i="2"/>
  <c r="H19" i="2" s="1"/>
  <c r="G15" i="2"/>
  <c r="H15" i="2" s="1"/>
  <c r="G11" i="2"/>
  <c r="H11" i="2" s="1"/>
  <c r="G8" i="2"/>
  <c r="H8" i="2" s="1"/>
  <c r="G6" i="2"/>
  <c r="H6" i="2" s="1"/>
  <c r="F19" i="2"/>
  <c r="F21" i="2"/>
  <c r="F17" i="2"/>
  <c r="F13" i="2"/>
  <c r="F9" i="2"/>
  <c r="F7" i="2"/>
  <c r="F5" i="2"/>
  <c r="F3" i="2"/>
  <c r="E21" i="2"/>
  <c r="F20" i="2"/>
  <c r="E17" i="2"/>
  <c r="F16" i="2"/>
  <c r="E13" i="2"/>
  <c r="F12" i="2"/>
  <c r="E9" i="2"/>
  <c r="E7" i="2"/>
  <c r="E5" i="2"/>
  <c r="F4" i="2"/>
  <c r="F10" i="2"/>
  <c r="F14" i="2"/>
  <c r="F18" i="2"/>
  <c r="G4" i="2"/>
  <c r="H4" i="2" s="1"/>
  <c r="F11" i="2"/>
  <c r="F15" i="2"/>
  <c r="F2" i="2"/>
  <c r="E3" i="2"/>
  <c r="F8" i="2"/>
  <c r="E12" i="2"/>
  <c r="E16" i="2"/>
  <c r="E20" i="2"/>
  <c r="F27" i="2"/>
  <c r="G27" i="2" s="1"/>
  <c r="H27" i="2" s="1"/>
  <c r="E10" i="2"/>
  <c r="E14" i="2"/>
  <c r="E18" i="2"/>
  <c r="E2" i="2"/>
  <c r="E4" i="2"/>
  <c r="E6" i="2"/>
  <c r="K8" i="2"/>
  <c r="F26" i="2" s="1"/>
  <c r="G26" i="2" s="1"/>
  <c r="H26" i="2" s="1"/>
  <c r="E11" i="2"/>
  <c r="E15" i="2"/>
  <c r="E19" i="2"/>
  <c r="K6" i="2"/>
  <c r="E8" i="2"/>
  <c r="F31" i="3" l="1"/>
  <c r="G31" i="3" s="1"/>
  <c r="H31" i="3" s="1"/>
  <c r="F29" i="3"/>
  <c r="G29" i="3" s="1"/>
  <c r="H29" i="3" s="1"/>
  <c r="K5" i="3"/>
  <c r="F27" i="3"/>
  <c r="G27" i="3" s="1"/>
  <c r="H27" i="3" s="1"/>
  <c r="F30" i="3"/>
  <c r="G30" i="3" s="1"/>
  <c r="H30" i="3" s="1"/>
  <c r="F25" i="3"/>
  <c r="G25" i="3" s="1"/>
  <c r="H25" i="3" s="1"/>
  <c r="K4" i="3"/>
  <c r="F26" i="3"/>
  <c r="G26" i="3" s="1"/>
  <c r="H26" i="3" s="1"/>
  <c r="F25" i="2"/>
  <c r="G25" i="2" s="1"/>
  <c r="H25" i="2" s="1"/>
  <c r="K4" i="2"/>
  <c r="K5" i="2"/>
  <c r="F28" i="2"/>
  <c r="G28" i="2" s="1"/>
  <c r="H28" i="2" s="1"/>
  <c r="F30" i="2"/>
  <c r="G30" i="2" s="1"/>
  <c r="H30" i="2" s="1"/>
  <c r="F31" i="2"/>
  <c r="G31" i="2" s="1"/>
  <c r="H31" i="2" s="1"/>
  <c r="F29" i="2"/>
  <c r="G29" i="2" s="1"/>
  <c r="H29" i="2" s="1"/>
</calcChain>
</file>

<file path=xl/sharedStrings.xml><?xml version="1.0" encoding="utf-8"?>
<sst xmlns="http://schemas.openxmlformats.org/spreadsheetml/2006/main" count="240" uniqueCount="153">
  <si>
    <t>Bekabad</t>
  </si>
  <si>
    <t>start_date</t>
  </si>
  <si>
    <t>end_date</t>
  </si>
  <si>
    <t>duration</t>
  </si>
  <si>
    <t>peak</t>
  </si>
  <si>
    <t>sum</t>
  </si>
  <si>
    <t>average</t>
  </si>
  <si>
    <t>median</t>
  </si>
  <si>
    <t>01/01/1953</t>
  </si>
  <si>
    <t>03/01/1953</t>
  </si>
  <si>
    <t>2</t>
  </si>
  <si>
    <t>-1.03</t>
  </si>
  <si>
    <t>-1.89</t>
  </si>
  <si>
    <t>-0.94</t>
  </si>
  <si>
    <t>06/01/1954</t>
  </si>
  <si>
    <t>06/01/1955</t>
  </si>
  <si>
    <t>12</t>
  </si>
  <si>
    <t>-1.67</t>
  </si>
  <si>
    <t>-10.13</t>
  </si>
  <si>
    <t>-0.84</t>
  </si>
  <si>
    <t>11/01/1956</t>
  </si>
  <si>
    <t>11/01/1957</t>
  </si>
  <si>
    <t>-2.45</t>
  </si>
  <si>
    <t>-16.34</t>
  </si>
  <si>
    <t>-1.36</t>
  </si>
  <si>
    <t>-1.35</t>
  </si>
  <si>
    <t>10/01/1959</t>
  </si>
  <si>
    <t>03/01/1960</t>
  </si>
  <si>
    <t>5</t>
  </si>
  <si>
    <t>-1.55</t>
  </si>
  <si>
    <t>-2.83</t>
  </si>
  <si>
    <t>-0.57</t>
  </si>
  <si>
    <t>-0.37</t>
  </si>
  <si>
    <t>06/01/1961</t>
  </si>
  <si>
    <t>11/01/1961</t>
  </si>
  <si>
    <t>-1.58</t>
  </si>
  <si>
    <t>-5</t>
  </si>
  <si>
    <t>-1</t>
  </si>
  <si>
    <t>-1.11</t>
  </si>
  <si>
    <t>03/01/1962</t>
  </si>
  <si>
    <t>09/01/1962</t>
  </si>
  <si>
    <t>6</t>
  </si>
  <si>
    <t>-1.2</t>
  </si>
  <si>
    <t>-4.35</t>
  </si>
  <si>
    <t>-0.73</t>
  </si>
  <si>
    <t>-0.62</t>
  </si>
  <si>
    <t>07/01/1965</t>
  </si>
  <si>
    <t>10/01/1965</t>
  </si>
  <si>
    <t>3</t>
  </si>
  <si>
    <t>-3.23</t>
  </si>
  <si>
    <t>-1.08</t>
  </si>
  <si>
    <t>03/01/1967</t>
  </si>
  <si>
    <t>09/01/1967</t>
  </si>
  <si>
    <t>-3.98</t>
  </si>
  <si>
    <t>-0.66</t>
  </si>
  <si>
    <t>11/01/1970</t>
  </si>
  <si>
    <t>03/01/1972</t>
  </si>
  <si>
    <t>16</t>
  </si>
  <si>
    <t>-13.97</t>
  </si>
  <si>
    <t>-0.87</t>
  </si>
  <si>
    <t>-0.82</t>
  </si>
  <si>
    <t>12/01/1973</t>
  </si>
  <si>
    <t>09/01/1974</t>
  </si>
  <si>
    <t>9</t>
  </si>
  <si>
    <t>-2.09</t>
  </si>
  <si>
    <t>-7.97</t>
  </si>
  <si>
    <t>-0.89</t>
  </si>
  <si>
    <t>10/01/1974</t>
  </si>
  <si>
    <t>01/01/1976</t>
  </si>
  <si>
    <t>15</t>
  </si>
  <si>
    <t>-2.59</t>
  </si>
  <si>
    <t>-26.35</t>
  </si>
  <si>
    <t>-1.76</t>
  </si>
  <si>
    <t>-1.95</t>
  </si>
  <si>
    <t>03/01/1977</t>
  </si>
  <si>
    <t>10/01/1977</t>
  </si>
  <si>
    <t>7</t>
  </si>
  <si>
    <t>-2.13</t>
  </si>
  <si>
    <t>-11.88</t>
  </si>
  <si>
    <t>-1.7</t>
  </si>
  <si>
    <t>-1.77</t>
  </si>
  <si>
    <t>11/01/1979</t>
  </si>
  <si>
    <t>02/01/1981</t>
  </si>
  <si>
    <t>-1.56</t>
  </si>
  <si>
    <t>-8.74</t>
  </si>
  <si>
    <t>-0.58</t>
  </si>
  <si>
    <t>-0.55</t>
  </si>
  <si>
    <t>02/01/1982</t>
  </si>
  <si>
    <t>10/01/1982</t>
  </si>
  <si>
    <t>8</t>
  </si>
  <si>
    <t>-6.44</t>
  </si>
  <si>
    <t>-0.8</t>
  </si>
  <si>
    <t>-0.75</t>
  </si>
  <si>
    <t>08/01/1984</t>
  </si>
  <si>
    <t>11/01/1984</t>
  </si>
  <si>
    <t>-1.48</t>
  </si>
  <si>
    <t>-2.99</t>
  </si>
  <si>
    <t>-1.17</t>
  </si>
  <si>
    <t>01/01/1986</t>
  </si>
  <si>
    <t>11/01/1986</t>
  </si>
  <si>
    <t>10</t>
  </si>
  <si>
    <t>-2.61</t>
  </si>
  <si>
    <t>-17.33</t>
  </si>
  <si>
    <t>-1.73</t>
  </si>
  <si>
    <t>-1.9</t>
  </si>
  <si>
    <t>04/01/1989</t>
  </si>
  <si>
    <t>02/01/1990</t>
  </si>
  <si>
    <t>-11.8</t>
  </si>
  <si>
    <t>-1.18</t>
  </si>
  <si>
    <t>-1.24</t>
  </si>
  <si>
    <t>11/01/1991</t>
  </si>
  <si>
    <t>05/01/1992</t>
  </si>
  <si>
    <t>-1.05</t>
  </si>
  <si>
    <t>-3.52</t>
  </si>
  <si>
    <t>-0.59</t>
  </si>
  <si>
    <t>-0.6</t>
  </si>
  <si>
    <t>05/01/1995</t>
  </si>
  <si>
    <t>05/01/1997</t>
  </si>
  <si>
    <t>24</t>
  </si>
  <si>
    <t>-1.97</t>
  </si>
  <si>
    <t>-21.35</t>
  </si>
  <si>
    <t>12/01/1997</t>
  </si>
  <si>
    <t>02/01/1998</t>
  </si>
  <si>
    <t>-1.8</t>
  </si>
  <si>
    <t>-0.9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</si>
  <si>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</si>
  <si>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</si>
  <si>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</si>
  <si>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</si>
  <si>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</si>
  <si>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</si>
  <si>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</si>
  <si>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</si>
  <si>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</si>
  <si>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</si>
  <si>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</si>
  <si>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</si>
  <si>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</si>
  <si>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</si>
  <si>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</si>
  <si>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</si>
  <si>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</si>
  <si>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</si>
  <si>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</si>
  <si>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</si>
  <si>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K (-0.3)</t>
  </si>
  <si>
    <t>Slope</t>
  </si>
  <si>
    <t>K calculated</t>
  </si>
  <si>
    <t>Log Q</t>
  </si>
  <si>
    <t>Q</t>
  </si>
  <si>
    <t>K (-0.4)</t>
  </si>
  <si>
    <t>K (0)</t>
  </si>
  <si>
    <t>K (-0.1)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</si>
</sst>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opLeftCell="A7" workbookViewId="0">
      <selection activeCell="I3" sqref="I3:I22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125</v>
      </c>
    </row>
    <row r="3" spans="1:9" x14ac:dyDescent="0.35">
      <c r="A3" t="s">
        <v>121</v>
      </c>
      <c r="B3" t="s">
        <v>122</v>
      </c>
      <c r="C3" t="s">
        <v>10</v>
      </c>
      <c r="D3" t="s">
        <v>50</v>
      </c>
      <c r="E3" t="s">
        <v>123</v>
      </c>
      <c r="F3" t="s">
        <v>124</v>
      </c>
      <c r="G3" t="s">
        <v>124</v>
      </c>
      <c r="H3">
        <f>C3*1</f>
        <v>2</v>
      </c>
      <c r="I3">
        <f>E3*-1</f>
        <v>1.8</v>
      </c>
    </row>
    <row r="4" spans="1:9" x14ac:dyDescent="0.35">
      <c r="A4" t="s">
        <v>8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13</v>
      </c>
      <c r="H4">
        <f>C4*1</f>
        <v>2</v>
      </c>
      <c r="I4">
        <f>E4*-1</f>
        <v>1.89</v>
      </c>
    </row>
    <row r="5" spans="1:9" x14ac:dyDescent="0.35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>
        <f>C5*1</f>
        <v>5</v>
      </c>
      <c r="I5">
        <f>E5*-1</f>
        <v>2.83</v>
      </c>
    </row>
    <row r="6" spans="1:9" x14ac:dyDescent="0.35">
      <c r="A6" t="s">
        <v>93</v>
      </c>
      <c r="B6" t="s">
        <v>94</v>
      </c>
      <c r="C6" t="s">
        <v>48</v>
      </c>
      <c r="D6" t="s">
        <v>95</v>
      </c>
      <c r="E6" t="s">
        <v>96</v>
      </c>
      <c r="F6" t="s">
        <v>37</v>
      </c>
      <c r="G6" t="s">
        <v>97</v>
      </c>
      <c r="H6">
        <f>C6*1</f>
        <v>3</v>
      </c>
      <c r="I6">
        <f>E6*-1</f>
        <v>2.99</v>
      </c>
    </row>
    <row r="7" spans="1:9" x14ac:dyDescent="0.35">
      <c r="A7" t="s">
        <v>46</v>
      </c>
      <c r="B7" t="s">
        <v>47</v>
      </c>
      <c r="C7" t="s">
        <v>48</v>
      </c>
      <c r="D7" t="s">
        <v>38</v>
      </c>
      <c r="E7" t="s">
        <v>49</v>
      </c>
      <c r="F7" t="s">
        <v>50</v>
      </c>
      <c r="G7" t="s">
        <v>50</v>
      </c>
      <c r="H7">
        <f>C7*1</f>
        <v>3</v>
      </c>
      <c r="I7">
        <f>E7*-1</f>
        <v>3.23</v>
      </c>
    </row>
    <row r="8" spans="1:9" x14ac:dyDescent="0.35">
      <c r="A8" t="s">
        <v>110</v>
      </c>
      <c r="B8" t="s">
        <v>111</v>
      </c>
      <c r="C8" t="s">
        <v>41</v>
      </c>
      <c r="D8" t="s">
        <v>112</v>
      </c>
      <c r="E8" t="s">
        <v>113</v>
      </c>
      <c r="F8" t="s">
        <v>114</v>
      </c>
      <c r="G8" t="s">
        <v>115</v>
      </c>
      <c r="H8">
        <f>C8*1</f>
        <v>6</v>
      </c>
      <c r="I8">
        <f>E8*-1</f>
        <v>3.52</v>
      </c>
    </row>
    <row r="9" spans="1:9" x14ac:dyDescent="0.35">
      <c r="A9" t="s">
        <v>51</v>
      </c>
      <c r="B9" t="s">
        <v>52</v>
      </c>
      <c r="C9" t="s">
        <v>41</v>
      </c>
      <c r="D9" t="s">
        <v>11</v>
      </c>
      <c r="E9" t="s">
        <v>53</v>
      </c>
      <c r="F9" t="s">
        <v>54</v>
      </c>
      <c r="G9" t="s">
        <v>45</v>
      </c>
      <c r="H9">
        <f>C9*1</f>
        <v>6</v>
      </c>
      <c r="I9">
        <f>E9*-1</f>
        <v>3.98</v>
      </c>
    </row>
    <row r="10" spans="1:9" x14ac:dyDescent="0.35">
      <c r="A10" t="s">
        <v>39</v>
      </c>
      <c r="B10" t="s">
        <v>40</v>
      </c>
      <c r="C10" t="s">
        <v>41</v>
      </c>
      <c r="D10" t="s">
        <v>42</v>
      </c>
      <c r="E10" t="s">
        <v>43</v>
      </c>
      <c r="F10" t="s">
        <v>44</v>
      </c>
      <c r="G10" t="s">
        <v>45</v>
      </c>
      <c r="H10">
        <f>C10*1</f>
        <v>6</v>
      </c>
      <c r="I10">
        <f>E10*-1</f>
        <v>4.3499999999999996</v>
      </c>
    </row>
    <row r="11" spans="1:9" x14ac:dyDescent="0.35">
      <c r="A11" t="s">
        <v>33</v>
      </c>
      <c r="B11" t="s">
        <v>34</v>
      </c>
      <c r="C11" t="s">
        <v>28</v>
      </c>
      <c r="D11" t="s">
        <v>35</v>
      </c>
      <c r="E11" t="s">
        <v>36</v>
      </c>
      <c r="F11" t="s">
        <v>37</v>
      </c>
      <c r="G11" t="s">
        <v>38</v>
      </c>
      <c r="H11">
        <f>C11*1</f>
        <v>5</v>
      </c>
      <c r="I11">
        <f>E11*-1</f>
        <v>5</v>
      </c>
    </row>
    <row r="12" spans="1:9" x14ac:dyDescent="0.35">
      <c r="A12" t="s">
        <v>87</v>
      </c>
      <c r="B12" t="s">
        <v>88</v>
      </c>
      <c r="C12" t="s">
        <v>89</v>
      </c>
      <c r="D12" t="s">
        <v>35</v>
      </c>
      <c r="E12" t="s">
        <v>90</v>
      </c>
      <c r="F12" t="s">
        <v>91</v>
      </c>
      <c r="G12" t="s">
        <v>92</v>
      </c>
      <c r="H12">
        <f>C12*1</f>
        <v>8</v>
      </c>
      <c r="I12">
        <f>E12*-1</f>
        <v>6.44</v>
      </c>
    </row>
    <row r="13" spans="1:9" x14ac:dyDescent="0.35">
      <c r="A13" t="s">
        <v>61</v>
      </c>
      <c r="B13" t="s">
        <v>62</v>
      </c>
      <c r="C13" t="s">
        <v>63</v>
      </c>
      <c r="D13" t="s">
        <v>64</v>
      </c>
      <c r="E13" t="s">
        <v>65</v>
      </c>
      <c r="F13" t="s">
        <v>66</v>
      </c>
      <c r="G13" t="s">
        <v>44</v>
      </c>
      <c r="H13">
        <f>C13*1</f>
        <v>9</v>
      </c>
      <c r="I13">
        <f>E13*-1</f>
        <v>7.97</v>
      </c>
    </row>
    <row r="14" spans="1:9" x14ac:dyDescent="0.35">
      <c r="A14" t="s">
        <v>81</v>
      </c>
      <c r="B14" t="s">
        <v>82</v>
      </c>
      <c r="C14" t="s">
        <v>69</v>
      </c>
      <c r="D14" t="s">
        <v>83</v>
      </c>
      <c r="E14" t="s">
        <v>84</v>
      </c>
      <c r="F14" t="s">
        <v>85</v>
      </c>
      <c r="G14" t="s">
        <v>86</v>
      </c>
      <c r="H14">
        <f>C14*1</f>
        <v>15</v>
      </c>
      <c r="I14">
        <f>E14*-1</f>
        <v>8.74</v>
      </c>
    </row>
    <row r="15" spans="1:9" x14ac:dyDescent="0.35">
      <c r="A15" t="s">
        <v>14</v>
      </c>
      <c r="B15" t="s">
        <v>15</v>
      </c>
      <c r="C15" t="s">
        <v>16</v>
      </c>
      <c r="D15" t="s">
        <v>17</v>
      </c>
      <c r="E15" t="s">
        <v>18</v>
      </c>
      <c r="F15" t="s">
        <v>19</v>
      </c>
      <c r="G15" t="s">
        <v>19</v>
      </c>
      <c r="H15">
        <f>C15*1</f>
        <v>12</v>
      </c>
      <c r="I15">
        <f>E15*-1</f>
        <v>10.130000000000001</v>
      </c>
    </row>
    <row r="16" spans="1:9" x14ac:dyDescent="0.35">
      <c r="A16" t="s">
        <v>105</v>
      </c>
      <c r="B16" t="s">
        <v>106</v>
      </c>
      <c r="C16" t="s">
        <v>100</v>
      </c>
      <c r="D16" t="s">
        <v>73</v>
      </c>
      <c r="E16" t="s">
        <v>107</v>
      </c>
      <c r="F16" t="s">
        <v>108</v>
      </c>
      <c r="G16" t="s">
        <v>109</v>
      </c>
      <c r="H16">
        <f>C16*1</f>
        <v>10</v>
      </c>
      <c r="I16">
        <f>E16*-1</f>
        <v>11.8</v>
      </c>
    </row>
    <row r="17" spans="1:9" x14ac:dyDescent="0.35">
      <c r="A17" t="s">
        <v>74</v>
      </c>
      <c r="B17" t="s">
        <v>75</v>
      </c>
      <c r="C17" t="s">
        <v>76</v>
      </c>
      <c r="D17" t="s">
        <v>77</v>
      </c>
      <c r="E17" t="s">
        <v>78</v>
      </c>
      <c r="F17" t="s">
        <v>79</v>
      </c>
      <c r="G17" t="s">
        <v>80</v>
      </c>
      <c r="H17">
        <f>C17*1</f>
        <v>7</v>
      </c>
      <c r="I17">
        <f>E17*-1</f>
        <v>11.88</v>
      </c>
    </row>
    <row r="18" spans="1:9" x14ac:dyDescent="0.35">
      <c r="A18" t="s">
        <v>55</v>
      </c>
      <c r="B18" t="s">
        <v>56</v>
      </c>
      <c r="C18" t="s">
        <v>57</v>
      </c>
      <c r="D18" t="s">
        <v>12</v>
      </c>
      <c r="E18" t="s">
        <v>58</v>
      </c>
      <c r="F18" t="s">
        <v>59</v>
      </c>
      <c r="G18" t="s">
        <v>60</v>
      </c>
      <c r="H18">
        <f>C18*1</f>
        <v>16</v>
      </c>
      <c r="I18">
        <f>E18*-1</f>
        <v>13.97</v>
      </c>
    </row>
    <row r="19" spans="1:9" x14ac:dyDescent="0.35">
      <c r="A19" t="s">
        <v>20</v>
      </c>
      <c r="B19" t="s">
        <v>21</v>
      </c>
      <c r="C19" t="s">
        <v>16</v>
      </c>
      <c r="D19" t="s">
        <v>22</v>
      </c>
      <c r="E19" t="s">
        <v>23</v>
      </c>
      <c r="F19" t="s">
        <v>24</v>
      </c>
      <c r="G19" t="s">
        <v>25</v>
      </c>
      <c r="H19">
        <f>C19*1</f>
        <v>12</v>
      </c>
      <c r="I19">
        <f>E19*-1</f>
        <v>16.34</v>
      </c>
    </row>
    <row r="20" spans="1:9" x14ac:dyDescent="0.35">
      <c r="A20" t="s">
        <v>98</v>
      </c>
      <c r="B20" t="s">
        <v>99</v>
      </c>
      <c r="C20" t="s">
        <v>100</v>
      </c>
      <c r="D20" t="s">
        <v>101</v>
      </c>
      <c r="E20" t="s">
        <v>102</v>
      </c>
      <c r="F20" t="s">
        <v>103</v>
      </c>
      <c r="G20" t="s">
        <v>104</v>
      </c>
      <c r="H20">
        <f>C20*1</f>
        <v>10</v>
      </c>
      <c r="I20">
        <f>E20*-1</f>
        <v>17.329999999999998</v>
      </c>
    </row>
    <row r="21" spans="1:9" x14ac:dyDescent="0.35">
      <c r="A21" t="s">
        <v>116</v>
      </c>
      <c r="B21" t="s">
        <v>117</v>
      </c>
      <c r="C21" t="s">
        <v>118</v>
      </c>
      <c r="D21" t="s">
        <v>119</v>
      </c>
      <c r="E21" t="s">
        <v>120</v>
      </c>
      <c r="F21" t="s">
        <v>66</v>
      </c>
      <c r="G21" t="s">
        <v>54</v>
      </c>
      <c r="H21">
        <f>C21*1</f>
        <v>24</v>
      </c>
      <c r="I21">
        <f>E21*-1</f>
        <v>21.35</v>
      </c>
    </row>
    <row r="22" spans="1:9" x14ac:dyDescent="0.35">
      <c r="A22" t="s">
        <v>67</v>
      </c>
      <c r="B22" t="s">
        <v>68</v>
      </c>
      <c r="C22" t="s">
        <v>69</v>
      </c>
      <c r="D22" t="s">
        <v>70</v>
      </c>
      <c r="E22" t="s">
        <v>71</v>
      </c>
      <c r="F22" t="s">
        <v>72</v>
      </c>
      <c r="G22" t="s">
        <v>73</v>
      </c>
      <c r="H22">
        <f>C22*1</f>
        <v>15</v>
      </c>
      <c r="I22">
        <f>E22*-1</f>
        <v>26.35</v>
      </c>
    </row>
  </sheetData>
  <sortState xmlns:xlrd2="http://schemas.microsoft.com/office/spreadsheetml/2017/richdata2" ref="A3:I23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7B5A5-9A53-407E-BA45-B243DE3B9EAF}">
  <dimension ref="A1:K31"/>
  <sheetViews>
    <sheetView topLeftCell="A13" workbookViewId="0">
      <selection activeCell="C28" sqref="C28"/>
    </sheetView>
  </sheetViews>
  <sheetFormatPr defaultRowHeight="14.5" x14ac:dyDescent="0.35"/>
  <sheetData>
    <row r="1" spans="1:11" x14ac:dyDescent="0.35">
      <c r="A1" t="s">
        <v>126</v>
      </c>
      <c r="B1" t="s">
        <v>127</v>
      </c>
      <c r="C1" t="s">
        <v>128</v>
      </c>
      <c r="D1" t="s">
        <v>129</v>
      </c>
      <c r="E1" t="s">
        <v>130</v>
      </c>
      <c r="F1" t="s">
        <v>131</v>
      </c>
      <c r="G1" t="s">
        <v>132</v>
      </c>
      <c r="H1" t="s">
        <v>133</v>
      </c>
      <c r="J1" t="s">
        <v>134</v>
      </c>
      <c r="K1">
        <f>COUNT(C2:C21)</f>
        <v>20</v>
      </c>
    </row>
    <row r="2" spans="1:11" x14ac:dyDescent="0.35">
      <c r="A2">
        <v>1</v>
      </c>
      <c r="B2" t="s">
        <v>8</v>
      </c>
      <c r="C2">
        <v>2</v>
      </c>
      <c r="D2">
        <f t="shared" ref="D2:D21" si="0">LOG(C2)</f>
        <v>0.3010299956639812</v>
      </c>
      <c r="E2">
        <f t="shared" ref="E2:E21" si="1">(D2-$K$3)^2</f>
        <v>0.30610786542788504</v>
      </c>
      <c r="F2">
        <f t="shared" ref="F2:F21" si="2">(D2-$K$3)^3</f>
        <v>-0.1693603464325576</v>
      </c>
      <c r="G2">
        <f t="shared" ref="G2:G21" si="3">($K$1+1)/A2</f>
        <v>21</v>
      </c>
      <c r="H2">
        <f t="shared" ref="H2:H21" si="4">1/G2</f>
        <v>4.7619047619047616E-2</v>
      </c>
      <c r="J2" t="s">
        <v>135</v>
      </c>
      <c r="K2">
        <f>AVERAGE(C2:C21)</f>
        <v>8.8000000000000007</v>
      </c>
    </row>
    <row r="3" spans="1:11" x14ac:dyDescent="0.35">
      <c r="A3">
        <v>2</v>
      </c>
      <c r="B3" t="s">
        <v>121</v>
      </c>
      <c r="C3">
        <v>2</v>
      </c>
      <c r="D3">
        <f t="shared" si="0"/>
        <v>0.3010299956639812</v>
      </c>
      <c r="E3">
        <f t="shared" si="1"/>
        <v>0.30610786542788504</v>
      </c>
      <c r="F3">
        <f t="shared" si="2"/>
        <v>-0.1693603464325576</v>
      </c>
      <c r="G3">
        <f t="shared" si="3"/>
        <v>10.5</v>
      </c>
      <c r="H3">
        <f t="shared" si="4"/>
        <v>9.5238095238095233E-2</v>
      </c>
      <c r="J3" t="s">
        <v>136</v>
      </c>
      <c r="K3">
        <f>AVERAGE(D2:D21)</f>
        <v>0.85430015158049633</v>
      </c>
    </row>
    <row r="4" spans="1:11" x14ac:dyDescent="0.35">
      <c r="A4">
        <v>3</v>
      </c>
      <c r="B4" t="s">
        <v>46</v>
      </c>
      <c r="C4">
        <v>3</v>
      </c>
      <c r="D4">
        <f t="shared" si="0"/>
        <v>0.47712125471966244</v>
      </c>
      <c r="E4">
        <f t="shared" si="1"/>
        <v>0.14226392023715556</v>
      </c>
      <c r="F4">
        <f t="shared" si="2"/>
        <v>-5.3658948498148E-2</v>
      </c>
      <c r="G4">
        <f t="shared" si="3"/>
        <v>7</v>
      </c>
      <c r="H4">
        <f t="shared" si="4"/>
        <v>0.14285714285714285</v>
      </c>
      <c r="J4" t="s">
        <v>137</v>
      </c>
      <c r="K4">
        <f>SUM(E2:E21)</f>
        <v>1.7245033754608086</v>
      </c>
    </row>
    <row r="5" spans="1:11" x14ac:dyDescent="0.35">
      <c r="A5">
        <v>4</v>
      </c>
      <c r="B5" t="s">
        <v>93</v>
      </c>
      <c r="C5">
        <v>3</v>
      </c>
      <c r="D5">
        <f t="shared" si="0"/>
        <v>0.47712125471966244</v>
      </c>
      <c r="E5">
        <f t="shared" si="1"/>
        <v>0.14226392023715556</v>
      </c>
      <c r="F5">
        <f t="shared" si="2"/>
        <v>-5.3658948498148E-2</v>
      </c>
      <c r="G5">
        <f t="shared" si="3"/>
        <v>5.25</v>
      </c>
      <c r="H5">
        <f t="shared" si="4"/>
        <v>0.19047619047619047</v>
      </c>
      <c r="J5" t="s">
        <v>138</v>
      </c>
      <c r="K5">
        <f>SUM(F2:F21)</f>
        <v>-0.1699047270955559</v>
      </c>
    </row>
    <row r="6" spans="1:11" x14ac:dyDescent="0.35">
      <c r="A6">
        <v>5</v>
      </c>
      <c r="B6" t="s">
        <v>26</v>
      </c>
      <c r="C6">
        <v>5</v>
      </c>
      <c r="D6">
        <f t="shared" si="0"/>
        <v>0.69897000433601886</v>
      </c>
      <c r="E6">
        <f t="shared" si="1"/>
        <v>2.4127454642991052E-2</v>
      </c>
      <c r="F6">
        <f t="shared" si="2"/>
        <v>-3.7477210823302519E-3</v>
      </c>
      <c r="G6">
        <f t="shared" si="3"/>
        <v>4.2</v>
      </c>
      <c r="H6">
        <f t="shared" si="4"/>
        <v>0.23809523809523808</v>
      </c>
      <c r="J6" t="s">
        <v>139</v>
      </c>
      <c r="K6">
        <f>VAR(D2:D21)</f>
        <v>9.0763335550568633E-2</v>
      </c>
    </row>
    <row r="7" spans="1:11" x14ac:dyDescent="0.35">
      <c r="A7">
        <v>6</v>
      </c>
      <c r="B7" t="s">
        <v>33</v>
      </c>
      <c r="C7">
        <v>5</v>
      </c>
      <c r="D7">
        <f t="shared" si="0"/>
        <v>0.69897000433601886</v>
      </c>
      <c r="E7">
        <f t="shared" si="1"/>
        <v>2.4127454642991052E-2</v>
      </c>
      <c r="F7">
        <f t="shared" si="2"/>
        <v>-3.7477210823302519E-3</v>
      </c>
      <c r="G7">
        <f t="shared" si="3"/>
        <v>3.5</v>
      </c>
      <c r="H7">
        <f t="shared" si="4"/>
        <v>0.2857142857142857</v>
      </c>
      <c r="J7" t="s">
        <v>140</v>
      </c>
      <c r="K7">
        <f>STDEV(D2:D21)</f>
        <v>0.30126953969920128</v>
      </c>
    </row>
    <row r="8" spans="1:11" x14ac:dyDescent="0.35">
      <c r="A8">
        <v>7</v>
      </c>
      <c r="B8" t="s">
        <v>39</v>
      </c>
      <c r="C8">
        <v>6</v>
      </c>
      <c r="D8">
        <f t="shared" si="0"/>
        <v>0.77815125038364363</v>
      </c>
      <c r="E8">
        <f t="shared" si="1"/>
        <v>5.7986551534880337E-3</v>
      </c>
      <c r="F8">
        <f t="shared" si="2"/>
        <v>-4.4156121835758097E-4</v>
      </c>
      <c r="G8">
        <f t="shared" si="3"/>
        <v>3</v>
      </c>
      <c r="H8">
        <f t="shared" si="4"/>
        <v>0.33333333333333331</v>
      </c>
      <c r="J8" t="s">
        <v>141</v>
      </c>
      <c r="K8">
        <f>SKEW(D2:D21)</f>
        <v>-0.36336549108760929</v>
      </c>
    </row>
    <row r="9" spans="1:11" x14ac:dyDescent="0.35">
      <c r="A9">
        <v>8</v>
      </c>
      <c r="B9" t="s">
        <v>51</v>
      </c>
      <c r="C9">
        <v>6</v>
      </c>
      <c r="D9">
        <f t="shared" si="0"/>
        <v>0.77815125038364363</v>
      </c>
      <c r="E9">
        <f t="shared" si="1"/>
        <v>5.7986551534880337E-3</v>
      </c>
      <c r="F9">
        <f t="shared" si="2"/>
        <v>-4.4156121835758097E-4</v>
      </c>
      <c r="G9">
        <f t="shared" si="3"/>
        <v>2.625</v>
      </c>
      <c r="H9">
        <f t="shared" si="4"/>
        <v>0.38095238095238093</v>
      </c>
      <c r="J9" t="s">
        <v>142</v>
      </c>
      <c r="K9">
        <v>-0.3</v>
      </c>
    </row>
    <row r="10" spans="1:11" x14ac:dyDescent="0.35">
      <c r="A10">
        <v>9</v>
      </c>
      <c r="B10" t="s">
        <v>110</v>
      </c>
      <c r="C10">
        <v>6</v>
      </c>
      <c r="D10">
        <f t="shared" si="0"/>
        <v>0.77815125038364363</v>
      </c>
      <c r="E10">
        <f t="shared" si="1"/>
        <v>5.7986551534880337E-3</v>
      </c>
      <c r="F10">
        <f t="shared" si="2"/>
        <v>-4.4156121835758097E-4</v>
      </c>
      <c r="G10">
        <f t="shared" si="3"/>
        <v>2.3333333333333335</v>
      </c>
      <c r="H10">
        <f t="shared" si="4"/>
        <v>0.42857142857142855</v>
      </c>
      <c r="J10" t="s">
        <v>143</v>
      </c>
      <c r="K10">
        <v>-0.4</v>
      </c>
    </row>
    <row r="11" spans="1:11" x14ac:dyDescent="0.35">
      <c r="A11">
        <v>10</v>
      </c>
      <c r="B11" t="s">
        <v>74</v>
      </c>
      <c r="C11">
        <v>7</v>
      </c>
      <c r="D11">
        <f t="shared" si="0"/>
        <v>0.84509804001425681</v>
      </c>
      <c r="E11">
        <f t="shared" si="1"/>
        <v>8.4678857277519011E-5</v>
      </c>
      <c r="F11">
        <f t="shared" si="2"/>
        <v>-7.7922429196940265E-7</v>
      </c>
      <c r="G11">
        <f t="shared" si="3"/>
        <v>2.1</v>
      </c>
      <c r="H11">
        <f t="shared" si="4"/>
        <v>0.47619047619047616</v>
      </c>
    </row>
    <row r="12" spans="1:11" x14ac:dyDescent="0.35">
      <c r="A12">
        <v>11</v>
      </c>
      <c r="B12" t="s">
        <v>87</v>
      </c>
      <c r="C12">
        <v>8</v>
      </c>
      <c r="D12">
        <f t="shared" si="0"/>
        <v>0.90308998699194354</v>
      </c>
      <c r="E12">
        <f t="shared" si="1"/>
        <v>2.3804480394761084E-3</v>
      </c>
      <c r="F12">
        <f t="shared" si="2"/>
        <v>1.1614166805154153E-4</v>
      </c>
      <c r="G12">
        <f t="shared" si="3"/>
        <v>1.9090909090909092</v>
      </c>
      <c r="H12">
        <f t="shared" si="4"/>
        <v>0.52380952380952384</v>
      </c>
    </row>
    <row r="13" spans="1:11" x14ac:dyDescent="0.35">
      <c r="A13">
        <v>12</v>
      </c>
      <c r="B13" t="s">
        <v>61</v>
      </c>
      <c r="C13">
        <v>9</v>
      </c>
      <c r="D13">
        <f t="shared" si="0"/>
        <v>0.95424250943932487</v>
      </c>
      <c r="E13">
        <f t="shared" si="1"/>
        <v>9.9884748943821471E-3</v>
      </c>
      <c r="F13">
        <f t="shared" si="2"/>
        <v>9.9827173235826519E-4</v>
      </c>
      <c r="G13">
        <f t="shared" si="3"/>
        <v>1.75</v>
      </c>
      <c r="H13">
        <f t="shared" si="4"/>
        <v>0.5714285714285714</v>
      </c>
    </row>
    <row r="14" spans="1:11" x14ac:dyDescent="0.35">
      <c r="A14">
        <v>13</v>
      </c>
      <c r="B14" t="s">
        <v>98</v>
      </c>
      <c r="C14">
        <v>10</v>
      </c>
      <c r="D14">
        <f t="shared" si="0"/>
        <v>1</v>
      </c>
      <c r="E14">
        <f t="shared" si="1"/>
        <v>2.1228445829466348E-2</v>
      </c>
      <c r="F14">
        <f t="shared" si="2"/>
        <v>3.0929813395348918E-3</v>
      </c>
      <c r="G14">
        <f t="shared" si="3"/>
        <v>1.6153846153846154</v>
      </c>
      <c r="H14">
        <f t="shared" si="4"/>
        <v>0.61904761904761907</v>
      </c>
    </row>
    <row r="15" spans="1:11" x14ac:dyDescent="0.35">
      <c r="A15">
        <v>14</v>
      </c>
      <c r="B15" t="s">
        <v>105</v>
      </c>
      <c r="C15">
        <v>10</v>
      </c>
      <c r="D15">
        <f t="shared" si="0"/>
        <v>1</v>
      </c>
      <c r="E15">
        <f t="shared" si="1"/>
        <v>2.1228445829466348E-2</v>
      </c>
      <c r="F15">
        <f t="shared" si="2"/>
        <v>3.0929813395348918E-3</v>
      </c>
      <c r="G15">
        <f t="shared" si="3"/>
        <v>1.5</v>
      </c>
      <c r="H15">
        <f t="shared" si="4"/>
        <v>0.66666666666666663</v>
      </c>
    </row>
    <row r="16" spans="1:11" x14ac:dyDescent="0.35">
      <c r="A16">
        <v>15</v>
      </c>
      <c r="B16" t="s">
        <v>14</v>
      </c>
      <c r="C16">
        <v>12</v>
      </c>
      <c r="D16">
        <f t="shared" si="0"/>
        <v>1.0791812460476249</v>
      </c>
      <c r="E16">
        <f t="shared" si="1"/>
        <v>5.0571506648733597E-2</v>
      </c>
      <c r="F16">
        <f t="shared" si="2"/>
        <v>1.137257576401888E-2</v>
      </c>
      <c r="G16">
        <f t="shared" si="3"/>
        <v>1.4</v>
      </c>
      <c r="H16">
        <f t="shared" si="4"/>
        <v>0.7142857142857143</v>
      </c>
    </row>
    <row r="17" spans="1:8" x14ac:dyDescent="0.35">
      <c r="A17">
        <v>16</v>
      </c>
      <c r="B17" t="s">
        <v>20</v>
      </c>
      <c r="C17">
        <v>12</v>
      </c>
      <c r="D17">
        <f t="shared" si="0"/>
        <v>1.0791812460476249</v>
      </c>
      <c r="E17">
        <f t="shared" si="1"/>
        <v>5.0571506648733597E-2</v>
      </c>
      <c r="F17">
        <f t="shared" si="2"/>
        <v>1.137257576401888E-2</v>
      </c>
      <c r="G17">
        <f t="shared" si="3"/>
        <v>1.3125</v>
      </c>
      <c r="H17">
        <f t="shared" si="4"/>
        <v>0.76190476190476186</v>
      </c>
    </row>
    <row r="18" spans="1:8" x14ac:dyDescent="0.35">
      <c r="A18">
        <v>17</v>
      </c>
      <c r="B18" t="s">
        <v>67</v>
      </c>
      <c r="C18">
        <v>15</v>
      </c>
      <c r="D18">
        <f t="shared" si="0"/>
        <v>1.1760912590556813</v>
      </c>
      <c r="E18">
        <f t="shared" si="1"/>
        <v>0.10354951685010608</v>
      </c>
      <c r="F18">
        <f t="shared" si="2"/>
        <v>3.332131370571597E-2</v>
      </c>
      <c r="G18">
        <f t="shared" si="3"/>
        <v>1.2352941176470589</v>
      </c>
      <c r="H18">
        <f t="shared" si="4"/>
        <v>0.80952380952380953</v>
      </c>
    </row>
    <row r="19" spans="1:8" x14ac:dyDescent="0.35">
      <c r="A19">
        <v>18</v>
      </c>
      <c r="B19" t="s">
        <v>81</v>
      </c>
      <c r="C19">
        <v>15</v>
      </c>
      <c r="D19">
        <f t="shared" si="0"/>
        <v>1.1760912590556813</v>
      </c>
      <c r="E19">
        <f t="shared" si="1"/>
        <v>0.10354951685010608</v>
      </c>
      <c r="F19">
        <f t="shared" si="2"/>
        <v>3.332131370571597E-2</v>
      </c>
      <c r="G19">
        <f t="shared" si="3"/>
        <v>1.1666666666666667</v>
      </c>
      <c r="H19">
        <f t="shared" si="4"/>
        <v>0.8571428571428571</v>
      </c>
    </row>
    <row r="20" spans="1:8" x14ac:dyDescent="0.35">
      <c r="A20">
        <v>19</v>
      </c>
      <c r="B20" t="s">
        <v>55</v>
      </c>
      <c r="C20">
        <v>16</v>
      </c>
      <c r="D20">
        <f t="shared" si="0"/>
        <v>1.2041199826559248</v>
      </c>
      <c r="E20">
        <f t="shared" si="1"/>
        <v>0.12237391421364131</v>
      </c>
      <c r="F20">
        <f t="shared" si="2"/>
        <v>4.2808821998254976E-2</v>
      </c>
      <c r="G20">
        <f t="shared" si="3"/>
        <v>1.1052631578947369</v>
      </c>
      <c r="H20">
        <f t="shared" si="4"/>
        <v>0.90476190476190466</v>
      </c>
    </row>
    <row r="21" spans="1:8" x14ac:dyDescent="0.35">
      <c r="A21">
        <v>20</v>
      </c>
      <c r="B21" t="s">
        <v>116</v>
      </c>
      <c r="C21">
        <v>24</v>
      </c>
      <c r="D21">
        <f t="shared" si="0"/>
        <v>1.3802112417116059</v>
      </c>
      <c r="E21">
        <f t="shared" si="1"/>
        <v>0.2765824747228921</v>
      </c>
      <c r="F21">
        <f t="shared" si="2"/>
        <v>0.14545779079267626</v>
      </c>
      <c r="G21">
        <f t="shared" si="3"/>
        <v>1.05</v>
      </c>
      <c r="H21">
        <f t="shared" si="4"/>
        <v>0.95238095238095233</v>
      </c>
    </row>
    <row r="24" spans="1:8" x14ac:dyDescent="0.35">
      <c r="B24" t="s">
        <v>144</v>
      </c>
      <c r="C24" t="s">
        <v>145</v>
      </c>
      <c r="D24" t="s">
        <v>150</v>
      </c>
      <c r="E24" t="s">
        <v>146</v>
      </c>
      <c r="F24" t="s">
        <v>147</v>
      </c>
      <c r="G24" t="s">
        <v>148</v>
      </c>
      <c r="H24" s="1" t="s">
        <v>149</v>
      </c>
    </row>
    <row r="25" spans="1:8" x14ac:dyDescent="0.35">
      <c r="B25">
        <v>2</v>
      </c>
      <c r="C25">
        <v>0.05</v>
      </c>
      <c r="D25">
        <v>6.6000000000000003E-2</v>
      </c>
      <c r="E25">
        <f>(C25-D25)/($K$9-$K$10)</f>
        <v>-0.15999999999999995</v>
      </c>
      <c r="F25" s="2">
        <f>C25+(E25*($K$8-$K$9))</f>
        <v>6.0138478574017488E-2</v>
      </c>
      <c r="G25" s="2">
        <f t="shared" ref="G25:G31" si="5">$K$3+(F25*$K$7)</f>
        <v>0.87241804333870088</v>
      </c>
      <c r="H25" s="3">
        <f t="shared" ref="H25:H31" si="6">10^G25</f>
        <v>7.4544918340798638</v>
      </c>
    </row>
    <row r="26" spans="1:8" x14ac:dyDescent="0.35">
      <c r="B26">
        <v>5</v>
      </c>
      <c r="C26">
        <v>0.85299999999999998</v>
      </c>
      <c r="D26">
        <v>0.85499999999999998</v>
      </c>
      <c r="E26">
        <f t="shared" ref="E26:E31" si="7">(C26-D26)/($K$9-$K$10)</f>
        <v>-2.0000000000000011E-2</v>
      </c>
      <c r="F26" s="2">
        <f t="shared" ref="F26:F31" si="8">C26+(E26*($K$8-$K$9))</f>
        <v>0.85426730982175214</v>
      </c>
      <c r="G26" s="2">
        <f t="shared" si="5"/>
        <v>1.1116648707905705</v>
      </c>
      <c r="H26" s="3">
        <f t="shared" si="6"/>
        <v>12.931975429538019</v>
      </c>
    </row>
    <row r="27" spans="1:8" x14ac:dyDescent="0.35">
      <c r="B27">
        <v>10</v>
      </c>
      <c r="C27">
        <v>1.2450000000000001</v>
      </c>
      <c r="D27">
        <v>1.2310000000000001</v>
      </c>
      <c r="E27">
        <f t="shared" si="7"/>
        <v>0.14000000000000007</v>
      </c>
      <c r="F27" s="2">
        <f t="shared" si="8"/>
        <v>1.2361288312477348</v>
      </c>
      <c r="G27" s="2">
        <f t="shared" si="5"/>
        <v>1.2267081155794131</v>
      </c>
      <c r="H27" s="3">
        <f t="shared" si="6"/>
        <v>16.854198929573268</v>
      </c>
    </row>
    <row r="28" spans="1:8" x14ac:dyDescent="0.35">
      <c r="B28">
        <v>25</v>
      </c>
      <c r="C28">
        <v>1.643</v>
      </c>
      <c r="D28">
        <v>1.6060000000000001</v>
      </c>
      <c r="E28">
        <f t="shared" si="7"/>
        <v>0.36999999999999911</v>
      </c>
      <c r="F28" s="2">
        <f t="shared" si="8"/>
        <v>1.6195547682975846</v>
      </c>
      <c r="G28" s="2">
        <f t="shared" si="5"/>
        <v>1.3422226711431562</v>
      </c>
      <c r="H28" s="3">
        <f t="shared" si="6"/>
        <v>21.989870467983295</v>
      </c>
    </row>
    <row r="29" spans="1:8" x14ac:dyDescent="0.35">
      <c r="B29">
        <v>50</v>
      </c>
      <c r="C29">
        <v>1.89</v>
      </c>
      <c r="D29">
        <v>1.8340000000000001</v>
      </c>
      <c r="E29">
        <f t="shared" si="7"/>
        <v>0.55999999999999805</v>
      </c>
      <c r="F29" s="2">
        <f t="shared" si="8"/>
        <v>1.8545153249909387</v>
      </c>
      <c r="G29" s="2">
        <f t="shared" si="5"/>
        <v>1.4130091299056311</v>
      </c>
      <c r="H29" s="3">
        <f t="shared" si="6"/>
        <v>25.88267326132361</v>
      </c>
    </row>
    <row r="30" spans="1:8" x14ac:dyDescent="0.35">
      <c r="B30">
        <v>100</v>
      </c>
      <c r="C30">
        <v>2.1040000000000001</v>
      </c>
      <c r="D30">
        <v>2.0289999999999999</v>
      </c>
      <c r="E30">
        <f t="shared" si="7"/>
        <v>0.75000000000000155</v>
      </c>
      <c r="F30" s="2">
        <f t="shared" si="8"/>
        <v>2.056475881684293</v>
      </c>
      <c r="G30" s="2">
        <f t="shared" si="5"/>
        <v>1.4738536938580324</v>
      </c>
      <c r="H30" s="3">
        <f t="shared" si="6"/>
        <v>29.775131888367333</v>
      </c>
    </row>
    <row r="31" spans="1:8" x14ac:dyDescent="0.35">
      <c r="B31">
        <v>200</v>
      </c>
      <c r="C31">
        <v>2.294</v>
      </c>
      <c r="D31">
        <v>2.2010000000000001</v>
      </c>
      <c r="E31">
        <f t="shared" si="7"/>
        <v>0.92999999999999938</v>
      </c>
      <c r="F31" s="2">
        <f t="shared" si="8"/>
        <v>2.2350700932885235</v>
      </c>
      <c r="G31" s="2">
        <f t="shared" si="5"/>
        <v>1.5276586897809805</v>
      </c>
      <c r="H31" s="3">
        <f t="shared" si="6"/>
        <v>33.702234010452294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0BC9C-2547-43BF-8615-FE96346E238E}">
  <dimension ref="A1:K31"/>
  <sheetViews>
    <sheetView tabSelected="1" topLeftCell="A16" workbookViewId="0">
      <selection activeCell="E25" sqref="E25"/>
    </sheetView>
  </sheetViews>
  <sheetFormatPr defaultRowHeight="14.5" x14ac:dyDescent="0.35"/>
  <sheetData>
    <row r="1" spans="1:11" x14ac:dyDescent="0.35">
      <c r="A1" t="s">
        <v>126</v>
      </c>
      <c r="B1" t="s">
        <v>127</v>
      </c>
      <c r="C1" t="s">
        <v>128</v>
      </c>
      <c r="D1" t="s">
        <v>129</v>
      </c>
      <c r="E1" t="s">
        <v>130</v>
      </c>
      <c r="F1" t="s">
        <v>131</v>
      </c>
      <c r="G1" t="s">
        <v>132</v>
      </c>
      <c r="H1" t="s">
        <v>133</v>
      </c>
      <c r="J1" t="s">
        <v>134</v>
      </c>
      <c r="K1">
        <f>COUNT(C2:C21)</f>
        <v>20</v>
      </c>
    </row>
    <row r="2" spans="1:11" x14ac:dyDescent="0.35">
      <c r="A2">
        <v>1</v>
      </c>
      <c r="B2" t="s">
        <v>121</v>
      </c>
      <c r="C2">
        <v>1.8</v>
      </c>
      <c r="D2">
        <f t="shared" ref="D2:D21" si="0">LOG(C2)</f>
        <v>0.25527250510330607</v>
      </c>
      <c r="E2">
        <f t="shared" ref="E2:E21" si="1">(D2-$K$3)^2</f>
        <v>0.33053406338371888</v>
      </c>
      <c r="F2">
        <f t="shared" ref="F2:F21" si="2">(D2-$K$3)^3</f>
        <v>-0.19003094756183622</v>
      </c>
      <c r="G2">
        <f t="shared" ref="G2:G21" si="3">($K$1+1)/A2</f>
        <v>21</v>
      </c>
      <c r="H2">
        <f t="shared" ref="H2:H21" si="4">1/G2</f>
        <v>4.7619047619047616E-2</v>
      </c>
      <c r="J2" t="s">
        <v>135</v>
      </c>
      <c r="K2">
        <f>AVERAGE(C2:C21)</f>
        <v>9.0945</v>
      </c>
    </row>
    <row r="3" spans="1:11" x14ac:dyDescent="0.35">
      <c r="A3">
        <v>2</v>
      </c>
      <c r="B3" t="s">
        <v>8</v>
      </c>
      <c r="C3">
        <v>1.89</v>
      </c>
      <c r="D3">
        <f t="shared" si="0"/>
        <v>0.27646180417324412</v>
      </c>
      <c r="E3">
        <f t="shared" si="1"/>
        <v>0.30661870717996836</v>
      </c>
      <c r="F3">
        <f t="shared" si="2"/>
        <v>-0.16978447350226761</v>
      </c>
      <c r="G3">
        <f t="shared" si="3"/>
        <v>10.5</v>
      </c>
      <c r="H3">
        <f t="shared" si="4"/>
        <v>9.5238095238095233E-2</v>
      </c>
      <c r="J3" t="s">
        <v>136</v>
      </c>
      <c r="K3">
        <f>AVERAGE(D2:D21)</f>
        <v>0.83019342434674326</v>
      </c>
    </row>
    <row r="4" spans="1:11" x14ac:dyDescent="0.35">
      <c r="A4">
        <v>3</v>
      </c>
      <c r="B4" t="s">
        <v>26</v>
      </c>
      <c r="C4">
        <v>2.83</v>
      </c>
      <c r="D4">
        <f t="shared" si="0"/>
        <v>0.45178643552429026</v>
      </c>
      <c r="E4">
        <f t="shared" si="1"/>
        <v>0.14319184918967606</v>
      </c>
      <c r="F4">
        <f t="shared" si="2"/>
        <v>-5.4184796475784128E-2</v>
      </c>
      <c r="G4">
        <f t="shared" si="3"/>
        <v>7</v>
      </c>
      <c r="H4">
        <f t="shared" si="4"/>
        <v>0.14285714285714285</v>
      </c>
      <c r="J4" t="s">
        <v>137</v>
      </c>
      <c r="K4">
        <f>SUM(E2:E21)</f>
        <v>2.3744027222291235</v>
      </c>
    </row>
    <row r="5" spans="1:11" x14ac:dyDescent="0.35">
      <c r="A5">
        <v>4</v>
      </c>
      <c r="B5" t="s">
        <v>93</v>
      </c>
      <c r="C5">
        <v>2.99</v>
      </c>
      <c r="D5">
        <f t="shared" si="0"/>
        <v>0.47567118832442967</v>
      </c>
      <c r="E5">
        <f t="shared" si="1"/>
        <v>0.12568601583426103</v>
      </c>
      <c r="F5">
        <f t="shared" si="2"/>
        <v>-4.4558487370298133E-2</v>
      </c>
      <c r="G5">
        <f t="shared" si="3"/>
        <v>5.25</v>
      </c>
      <c r="H5">
        <f t="shared" si="4"/>
        <v>0.19047619047619047</v>
      </c>
      <c r="J5" t="s">
        <v>138</v>
      </c>
      <c r="K5">
        <f>SUM(F2:F21)</f>
        <v>-1.4008032627649436E-2</v>
      </c>
    </row>
    <row r="6" spans="1:11" x14ac:dyDescent="0.35">
      <c r="A6">
        <v>5</v>
      </c>
      <c r="B6" t="s">
        <v>46</v>
      </c>
      <c r="C6">
        <v>3.23</v>
      </c>
      <c r="D6">
        <f t="shared" si="0"/>
        <v>0.50920252233110286</v>
      </c>
      <c r="E6">
        <f t="shared" si="1"/>
        <v>0.10303515917681445</v>
      </c>
      <c r="F6">
        <f t="shared" si="2"/>
        <v>-3.3073348683490759E-2</v>
      </c>
      <c r="G6">
        <f t="shared" si="3"/>
        <v>4.2</v>
      </c>
      <c r="H6">
        <f t="shared" si="4"/>
        <v>0.23809523809523808</v>
      </c>
      <c r="J6" t="s">
        <v>139</v>
      </c>
      <c r="K6">
        <f>VAR(D2:D21)</f>
        <v>0.12496856432784828</v>
      </c>
    </row>
    <row r="7" spans="1:11" x14ac:dyDescent="0.35">
      <c r="A7">
        <v>6</v>
      </c>
      <c r="B7" t="s">
        <v>110</v>
      </c>
      <c r="C7">
        <v>3.52</v>
      </c>
      <c r="D7">
        <f t="shared" si="0"/>
        <v>0.54654266347813107</v>
      </c>
      <c r="E7">
        <f t="shared" si="1"/>
        <v>8.0457754141342611E-2</v>
      </c>
      <c r="F7">
        <f t="shared" si="2"/>
        <v>-2.2821903179971563E-2</v>
      </c>
      <c r="G7">
        <f t="shared" si="3"/>
        <v>3.5</v>
      </c>
      <c r="H7">
        <f t="shared" si="4"/>
        <v>0.2857142857142857</v>
      </c>
      <c r="J7" t="s">
        <v>140</v>
      </c>
      <c r="K7">
        <f>STDEV(D2:D21)</f>
        <v>0.35350893104396708</v>
      </c>
    </row>
    <row r="8" spans="1:11" x14ac:dyDescent="0.35">
      <c r="A8">
        <v>7</v>
      </c>
      <c r="B8" t="s">
        <v>51</v>
      </c>
      <c r="C8">
        <v>3.98</v>
      </c>
      <c r="D8">
        <f t="shared" si="0"/>
        <v>0.59988307207368785</v>
      </c>
      <c r="E8">
        <f t="shared" si="1"/>
        <v>5.3042858364138877E-2</v>
      </c>
      <c r="F8">
        <f t="shared" si="2"/>
        <v>-1.2216319395414609E-2</v>
      </c>
      <c r="G8">
        <f t="shared" si="3"/>
        <v>3</v>
      </c>
      <c r="H8">
        <f t="shared" si="4"/>
        <v>0.33333333333333331</v>
      </c>
      <c r="J8" t="s">
        <v>141</v>
      </c>
      <c r="K8">
        <f>SKEW(D2:D21)</f>
        <v>-1.8542994239981493E-2</v>
      </c>
    </row>
    <row r="9" spans="1:11" x14ac:dyDescent="0.35">
      <c r="A9">
        <v>8</v>
      </c>
      <c r="B9" t="s">
        <v>39</v>
      </c>
      <c r="C9">
        <v>4.3499999999999996</v>
      </c>
      <c r="D9">
        <f t="shared" si="0"/>
        <v>0.63848925695463732</v>
      </c>
      <c r="E9">
        <f t="shared" si="1"/>
        <v>3.6750487795500573E-2</v>
      </c>
      <c r="F9">
        <f t="shared" si="2"/>
        <v>-7.0452216640901882E-3</v>
      </c>
      <c r="G9">
        <f t="shared" si="3"/>
        <v>2.625</v>
      </c>
      <c r="H9">
        <f t="shared" si="4"/>
        <v>0.38095238095238093</v>
      </c>
      <c r="J9" t="s">
        <v>142</v>
      </c>
      <c r="K9">
        <v>0</v>
      </c>
    </row>
    <row r="10" spans="1:11" x14ac:dyDescent="0.35">
      <c r="A10">
        <v>9</v>
      </c>
      <c r="B10" t="s">
        <v>33</v>
      </c>
      <c r="C10">
        <v>5</v>
      </c>
      <c r="D10">
        <f t="shared" si="0"/>
        <v>0.69897000433601886</v>
      </c>
      <c r="E10">
        <f t="shared" si="1"/>
        <v>1.7219585959310984E-2</v>
      </c>
      <c r="F10">
        <f t="shared" si="2"/>
        <v>-2.2596129607494377E-3</v>
      </c>
      <c r="G10">
        <f t="shared" si="3"/>
        <v>2.3333333333333335</v>
      </c>
      <c r="H10">
        <f t="shared" si="4"/>
        <v>0.42857142857142855</v>
      </c>
      <c r="J10" t="s">
        <v>143</v>
      </c>
      <c r="K10">
        <v>-0.1</v>
      </c>
    </row>
    <row r="11" spans="1:11" x14ac:dyDescent="0.35">
      <c r="A11">
        <v>10</v>
      </c>
      <c r="B11" t="s">
        <v>87</v>
      </c>
      <c r="C11">
        <v>6.44</v>
      </c>
      <c r="D11">
        <f t="shared" si="0"/>
        <v>0.80888586735981216</v>
      </c>
      <c r="E11">
        <f t="shared" si="1"/>
        <v>4.5401198475131623E-4</v>
      </c>
      <c r="F11">
        <f t="shared" si="2"/>
        <v>-9.6738862378383633E-6</v>
      </c>
      <c r="G11">
        <f t="shared" si="3"/>
        <v>2.1</v>
      </c>
      <c r="H11">
        <f t="shared" si="4"/>
        <v>0.47619047619047616</v>
      </c>
    </row>
    <row r="12" spans="1:11" x14ac:dyDescent="0.35">
      <c r="A12">
        <v>11</v>
      </c>
      <c r="B12" t="s">
        <v>61</v>
      </c>
      <c r="C12">
        <v>7.97</v>
      </c>
      <c r="D12">
        <f t="shared" si="0"/>
        <v>0.90145832139611237</v>
      </c>
      <c r="E12">
        <f t="shared" si="1"/>
        <v>5.0786855514571788E-3</v>
      </c>
      <c r="F12">
        <f t="shared" si="2"/>
        <v>3.6193200297071425E-4</v>
      </c>
      <c r="G12">
        <f t="shared" si="3"/>
        <v>1.9090909090909092</v>
      </c>
      <c r="H12">
        <f t="shared" si="4"/>
        <v>0.52380952380952384</v>
      </c>
    </row>
    <row r="13" spans="1:11" x14ac:dyDescent="0.35">
      <c r="A13">
        <v>12</v>
      </c>
      <c r="B13" t="s">
        <v>81</v>
      </c>
      <c r="C13">
        <v>8.74</v>
      </c>
      <c r="D13">
        <f t="shared" si="0"/>
        <v>0.94151143263440307</v>
      </c>
      <c r="E13">
        <f t="shared" si="1"/>
        <v>1.2391698969131499E-2</v>
      </c>
      <c r="F13">
        <f t="shared" si="2"/>
        <v>1.3794192485439656E-3</v>
      </c>
      <c r="G13">
        <f t="shared" si="3"/>
        <v>1.75</v>
      </c>
      <c r="H13">
        <f t="shared" si="4"/>
        <v>0.5714285714285714</v>
      </c>
    </row>
    <row r="14" spans="1:11" x14ac:dyDescent="0.35">
      <c r="A14">
        <v>13</v>
      </c>
      <c r="B14" t="s">
        <v>14</v>
      </c>
      <c r="C14">
        <v>10.130000000000001</v>
      </c>
      <c r="D14">
        <f t="shared" si="0"/>
        <v>1.0056094453602804</v>
      </c>
      <c r="E14">
        <f t="shared" si="1"/>
        <v>3.0770780428221706E-2</v>
      </c>
      <c r="F14">
        <f t="shared" si="2"/>
        <v>5.3976878661998766E-3</v>
      </c>
      <c r="G14">
        <f t="shared" si="3"/>
        <v>1.6153846153846154</v>
      </c>
      <c r="H14">
        <f t="shared" si="4"/>
        <v>0.61904761904761907</v>
      </c>
    </row>
    <row r="15" spans="1:11" x14ac:dyDescent="0.35">
      <c r="A15">
        <v>14</v>
      </c>
      <c r="B15" t="s">
        <v>105</v>
      </c>
      <c r="C15">
        <v>11.8</v>
      </c>
      <c r="D15">
        <f t="shared" si="0"/>
        <v>1.0718820073061255</v>
      </c>
      <c r="E15">
        <f t="shared" si="1"/>
        <v>5.8413371132914185E-2</v>
      </c>
      <c r="F15">
        <f t="shared" si="2"/>
        <v>1.4117844894994513E-2</v>
      </c>
      <c r="G15">
        <f t="shared" si="3"/>
        <v>1.5</v>
      </c>
      <c r="H15">
        <f t="shared" si="4"/>
        <v>0.66666666666666663</v>
      </c>
    </row>
    <row r="16" spans="1:11" x14ac:dyDescent="0.35">
      <c r="A16">
        <v>15</v>
      </c>
      <c r="B16" t="s">
        <v>74</v>
      </c>
      <c r="C16">
        <v>11.88</v>
      </c>
      <c r="D16">
        <f t="shared" si="0"/>
        <v>1.0748164406451748</v>
      </c>
      <c r="E16">
        <f t="shared" si="1"/>
        <v>5.9840420102942694E-2</v>
      </c>
      <c r="F16">
        <f t="shared" si="2"/>
        <v>1.4638344062147141E-2</v>
      </c>
      <c r="G16">
        <f t="shared" si="3"/>
        <v>1.4</v>
      </c>
      <c r="H16">
        <f t="shared" si="4"/>
        <v>0.7142857142857143</v>
      </c>
    </row>
    <row r="17" spans="1:8" x14ac:dyDescent="0.35">
      <c r="A17">
        <v>16</v>
      </c>
      <c r="B17" t="s">
        <v>55</v>
      </c>
      <c r="C17">
        <v>13.97</v>
      </c>
      <c r="D17">
        <f t="shared" si="0"/>
        <v>1.1451964061141819</v>
      </c>
      <c r="E17">
        <f t="shared" si="1"/>
        <v>9.9226878522377313E-2</v>
      </c>
      <c r="F17">
        <f t="shared" si="2"/>
        <v>3.1256762606024273E-2</v>
      </c>
      <c r="G17">
        <f t="shared" si="3"/>
        <v>1.3125</v>
      </c>
      <c r="H17">
        <f t="shared" si="4"/>
        <v>0.76190476190476186</v>
      </c>
    </row>
    <row r="18" spans="1:8" x14ac:dyDescent="0.35">
      <c r="A18">
        <v>17</v>
      </c>
      <c r="B18" t="s">
        <v>20</v>
      </c>
      <c r="C18">
        <v>16.34</v>
      </c>
      <c r="D18">
        <f t="shared" si="0"/>
        <v>1.2132520521963968</v>
      </c>
      <c r="E18">
        <f t="shared" si="1"/>
        <v>0.14673391237005934</v>
      </c>
      <c r="F18">
        <f t="shared" si="2"/>
        <v>5.6207691131486229E-2</v>
      </c>
      <c r="G18">
        <f t="shared" si="3"/>
        <v>1.2352941176470589</v>
      </c>
      <c r="H18">
        <f t="shared" si="4"/>
        <v>0.80952380952380953</v>
      </c>
    </row>
    <row r="19" spans="1:8" x14ac:dyDescent="0.35">
      <c r="A19">
        <v>18</v>
      </c>
      <c r="B19" t="s">
        <v>98</v>
      </c>
      <c r="C19">
        <v>17.329999999999998</v>
      </c>
      <c r="D19">
        <f t="shared" si="0"/>
        <v>1.2387985627139169</v>
      </c>
      <c r="E19">
        <f t="shared" si="1"/>
        <v>0.1669581591000571</v>
      </c>
      <c r="F19">
        <f t="shared" si="2"/>
        <v>6.8219961700607415E-2</v>
      </c>
      <c r="G19">
        <f t="shared" si="3"/>
        <v>1.1666666666666667</v>
      </c>
      <c r="H19">
        <f t="shared" si="4"/>
        <v>0.8571428571428571</v>
      </c>
    </row>
    <row r="20" spans="1:8" x14ac:dyDescent="0.35">
      <c r="A20">
        <v>19</v>
      </c>
      <c r="B20" t="s">
        <v>116</v>
      </c>
      <c r="C20">
        <v>21.35</v>
      </c>
      <c r="D20">
        <f t="shared" si="0"/>
        <v>1.3293978793610426</v>
      </c>
      <c r="E20">
        <f t="shared" si="1"/>
        <v>0.24920508790612361</v>
      </c>
      <c r="F20">
        <f t="shared" si="2"/>
        <v>0.12440429009496699</v>
      </c>
      <c r="G20">
        <f t="shared" si="3"/>
        <v>1.1052631578947369</v>
      </c>
      <c r="H20">
        <f t="shared" si="4"/>
        <v>0.90476190476190466</v>
      </c>
    </row>
    <row r="21" spans="1:8" x14ac:dyDescent="0.35">
      <c r="A21">
        <v>20</v>
      </c>
      <c r="B21" t="s">
        <v>67</v>
      </c>
      <c r="C21">
        <v>26.35</v>
      </c>
      <c r="D21">
        <f t="shared" si="0"/>
        <v>1.4207806195485655</v>
      </c>
      <c r="E21">
        <f t="shared" si="1"/>
        <v>0.3487932351363553</v>
      </c>
      <c r="F21">
        <f t="shared" si="2"/>
        <v>0.20599281844454975</v>
      </c>
      <c r="G21">
        <f t="shared" si="3"/>
        <v>1.05</v>
      </c>
      <c r="H21">
        <f t="shared" si="4"/>
        <v>0.95238095238095233</v>
      </c>
    </row>
    <row r="24" spans="1:8" x14ac:dyDescent="0.35">
      <c r="B24" t="s">
        <v>144</v>
      </c>
      <c r="C24" t="s">
        <v>151</v>
      </c>
      <c r="D24" t="s">
        <v>152</v>
      </c>
      <c r="E24" t="s">
        <v>146</v>
      </c>
      <c r="F24" t="s">
        <v>147</v>
      </c>
      <c r="G24" t="s">
        <v>148</v>
      </c>
      <c r="H24" s="1" t="s">
        <v>149</v>
      </c>
    </row>
    <row r="25" spans="1:8" x14ac:dyDescent="0.35">
      <c r="B25">
        <v>2</v>
      </c>
      <c r="C25">
        <v>0</v>
      </c>
      <c r="D25">
        <v>1.7000000000000001E-2</v>
      </c>
      <c r="E25">
        <f>(C25-D25)/($K$9-$K$10)</f>
        <v>-0.17</v>
      </c>
      <c r="F25" s="2">
        <f>C25+(E25*($K$8-$K$9))</f>
        <v>3.1523090207968541E-3</v>
      </c>
      <c r="G25" s="2">
        <f t="shared" ref="G25:G31" si="5">$K$3+(F25*$K$7)</f>
        <v>0.83130779373900543</v>
      </c>
      <c r="H25" s="3">
        <f t="shared" ref="H25:H31" si="6">10^G25</f>
        <v>6.7812193678912474</v>
      </c>
    </row>
    <row r="26" spans="1:8" x14ac:dyDescent="0.35">
      <c r="B26">
        <v>5</v>
      </c>
      <c r="C26">
        <v>0.84199999999999997</v>
      </c>
      <c r="D26">
        <v>0.84599999999999997</v>
      </c>
      <c r="E26">
        <f t="shared" ref="E26:E31" si="7">(C26-D26)/($K$9-$K$10)</f>
        <v>-4.0000000000000036E-2</v>
      </c>
      <c r="F26" s="2">
        <f t="shared" ref="F26:F31" si="8">C26+(E26*($K$8-$K$9))</f>
        <v>0.84274171976959922</v>
      </c>
      <c r="G26" s="2">
        <f t="shared" si="5"/>
        <v>1.1281101488486487</v>
      </c>
      <c r="H26" s="3">
        <f t="shared" si="6"/>
        <v>13.431055659082622</v>
      </c>
    </row>
    <row r="27" spans="1:8" x14ac:dyDescent="0.35">
      <c r="B27">
        <v>10</v>
      </c>
      <c r="C27">
        <v>1.282</v>
      </c>
      <c r="D27">
        <v>1.27</v>
      </c>
      <c r="E27">
        <f t="shared" si="7"/>
        <v>0.12000000000000011</v>
      </c>
      <c r="F27" s="2">
        <f t="shared" si="8"/>
        <v>1.2797748406912022</v>
      </c>
      <c r="G27" s="2">
        <f t="shared" si="5"/>
        <v>1.2826052602564535</v>
      </c>
      <c r="H27" s="3">
        <f t="shared" si="6"/>
        <v>19.169256130341076</v>
      </c>
    </row>
    <row r="28" spans="1:8" x14ac:dyDescent="0.35">
      <c r="B28">
        <v>25</v>
      </c>
      <c r="C28">
        <v>1.7509999999999999</v>
      </c>
      <c r="D28">
        <v>1.716</v>
      </c>
      <c r="E28">
        <f t="shared" si="7"/>
        <v>0.3499999999999992</v>
      </c>
      <c r="F28" s="2">
        <f t="shared" si="8"/>
        <v>1.7445099520160063</v>
      </c>
      <c r="G28" s="2">
        <f t="shared" si="5"/>
        <v>1.4468932726794841</v>
      </c>
      <c r="H28" s="3">
        <f t="shared" si="6"/>
        <v>27.982935580212537</v>
      </c>
    </row>
    <row r="29" spans="1:8" x14ac:dyDescent="0.35">
      <c r="B29">
        <v>50</v>
      </c>
      <c r="C29">
        <v>2.0539999999999998</v>
      </c>
      <c r="D29">
        <v>2</v>
      </c>
      <c r="E29">
        <f t="shared" si="7"/>
        <v>0.53999999999999826</v>
      </c>
      <c r="F29" s="2">
        <f t="shared" si="8"/>
        <v>2.0439867831104097</v>
      </c>
      <c r="G29" s="2">
        <f t="shared" si="5"/>
        <v>1.5527610071121012</v>
      </c>
      <c r="H29" s="3">
        <f t="shared" si="6"/>
        <v>35.707628447396402</v>
      </c>
    </row>
    <row r="30" spans="1:8" x14ac:dyDescent="0.35">
      <c r="B30">
        <v>100</v>
      </c>
      <c r="C30">
        <v>2.3260000000000001</v>
      </c>
      <c r="D30">
        <v>2.2519999999999998</v>
      </c>
      <c r="E30">
        <f t="shared" si="7"/>
        <v>0.74000000000000288</v>
      </c>
      <c r="F30" s="2">
        <f t="shared" si="8"/>
        <v>2.3122781842624138</v>
      </c>
      <c r="G30" s="2">
        <f t="shared" si="5"/>
        <v>1.6476044135416343</v>
      </c>
      <c r="H30" s="3">
        <f t="shared" si="6"/>
        <v>44.42264499239235</v>
      </c>
    </row>
    <row r="31" spans="1:8" x14ac:dyDescent="0.35">
      <c r="B31">
        <v>200</v>
      </c>
      <c r="C31">
        <v>2.5760000000000001</v>
      </c>
      <c r="D31">
        <v>2.4820000000000002</v>
      </c>
      <c r="E31">
        <f t="shared" si="7"/>
        <v>0.93999999999999861</v>
      </c>
      <c r="F31" s="2">
        <f t="shared" si="8"/>
        <v>2.5585695854144177</v>
      </c>
      <c r="G31" s="2">
        <f t="shared" si="5"/>
        <v>1.7346706234882001</v>
      </c>
      <c r="H31" s="3">
        <f t="shared" si="6"/>
        <v>54.283847716195183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2019-04-16T09:55:06Z</dcterms:modified>
</cp:coreProperties>
</file>