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ehavz\"/>
    </mc:Choice>
  </mc:AlternateContent>
  <xr:revisionPtr revIDLastSave="0" documentId="13_ncr:1_{F5D5CE8F-BBFF-4921-AA33-4C483EBB63CA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" l="1"/>
  <c r="E38" i="4"/>
  <c r="E37" i="4"/>
  <c r="E36" i="4"/>
  <c r="E35" i="4"/>
  <c r="E34" i="4"/>
  <c r="E33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K2" i="4"/>
  <c r="D2" i="4"/>
  <c r="K1" i="4"/>
  <c r="G26" i="4" s="1"/>
  <c r="H26" i="4" s="1"/>
  <c r="E39" i="2"/>
  <c r="E38" i="2"/>
  <c r="E37" i="2"/>
  <c r="E36" i="2"/>
  <c r="E35" i="2"/>
  <c r="E34" i="2"/>
  <c r="E33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5" i="2" s="1"/>
  <c r="H25" i="2" s="1"/>
  <c r="I6" i="1"/>
  <c r="I5" i="1"/>
  <c r="I28" i="1"/>
  <c r="I17" i="1"/>
  <c r="I19" i="1"/>
  <c r="I13" i="1"/>
  <c r="I12" i="1"/>
  <c r="I29" i="1"/>
  <c r="I7" i="1"/>
  <c r="I23" i="1"/>
  <c r="I4" i="1"/>
  <c r="I30" i="1"/>
  <c r="I21" i="1"/>
  <c r="I22" i="1"/>
  <c r="I15" i="1"/>
  <c r="I8" i="1"/>
  <c r="I27" i="1"/>
  <c r="I11" i="1"/>
  <c r="I14" i="1"/>
  <c r="I10" i="1"/>
  <c r="I25" i="1"/>
  <c r="I20" i="1"/>
  <c r="I9" i="1"/>
  <c r="I26" i="1"/>
  <c r="I16" i="1"/>
  <c r="I3" i="1"/>
  <c r="I24" i="1"/>
  <c r="H6" i="1"/>
  <c r="H5" i="1"/>
  <c r="H28" i="1"/>
  <c r="H17" i="1"/>
  <c r="H19" i="1"/>
  <c r="H13" i="1"/>
  <c r="H12" i="1"/>
  <c r="H29" i="1"/>
  <c r="H7" i="1"/>
  <c r="H23" i="1"/>
  <c r="H4" i="1"/>
  <c r="H30" i="1"/>
  <c r="H21" i="1"/>
  <c r="H22" i="1"/>
  <c r="H15" i="1"/>
  <c r="H8" i="1"/>
  <c r="H27" i="1"/>
  <c r="H11" i="1"/>
  <c r="H14" i="1"/>
  <c r="H10" i="1"/>
  <c r="H25" i="1"/>
  <c r="H20" i="1"/>
  <c r="H9" i="1"/>
  <c r="H26" i="1"/>
  <c r="H16" i="1"/>
  <c r="H3" i="1"/>
  <c r="H24" i="1"/>
  <c r="I18" i="1"/>
  <c r="H18" i="1"/>
  <c r="K3" i="4" l="1"/>
  <c r="F2" i="4" s="1"/>
  <c r="F10" i="4"/>
  <c r="E26" i="4"/>
  <c r="K7" i="4"/>
  <c r="F15" i="4"/>
  <c r="F8" i="4"/>
  <c r="G2" i="4"/>
  <c r="H2" i="4" s="1"/>
  <c r="G15" i="4"/>
  <c r="H15" i="4" s="1"/>
  <c r="E17" i="4"/>
  <c r="G23" i="4"/>
  <c r="H23" i="4" s="1"/>
  <c r="G27" i="4"/>
  <c r="H27" i="4" s="1"/>
  <c r="E14" i="4"/>
  <c r="E22" i="4"/>
  <c r="G3" i="4"/>
  <c r="H3" i="4" s="1"/>
  <c r="E4" i="4"/>
  <c r="G5" i="4"/>
  <c r="H5" i="4" s="1"/>
  <c r="K6" i="4"/>
  <c r="G7" i="4"/>
  <c r="H7" i="4" s="1"/>
  <c r="E8" i="4"/>
  <c r="K8" i="4"/>
  <c r="F33" i="4" s="1"/>
  <c r="G33" i="4" s="1"/>
  <c r="H33" i="4" s="1"/>
  <c r="G9" i="4"/>
  <c r="H9" i="4" s="1"/>
  <c r="G13" i="4"/>
  <c r="H13" i="4" s="1"/>
  <c r="E15" i="4"/>
  <c r="G17" i="4"/>
  <c r="H17" i="4" s="1"/>
  <c r="E19" i="4"/>
  <c r="G21" i="4"/>
  <c r="H21" i="4" s="1"/>
  <c r="G25" i="4"/>
  <c r="H25" i="4" s="1"/>
  <c r="F26" i="4"/>
  <c r="E27" i="4"/>
  <c r="G29" i="4"/>
  <c r="H29" i="4" s="1"/>
  <c r="G4" i="4"/>
  <c r="H4" i="4" s="1"/>
  <c r="E5" i="4"/>
  <c r="G6" i="4"/>
  <c r="H6" i="4" s="1"/>
  <c r="G8" i="4"/>
  <c r="H8" i="4" s="1"/>
  <c r="E9" i="4"/>
  <c r="G11" i="4"/>
  <c r="H11" i="4" s="1"/>
  <c r="G19" i="4"/>
  <c r="H19" i="4" s="1"/>
  <c r="F24" i="4"/>
  <c r="E29" i="4"/>
  <c r="F5" i="4"/>
  <c r="G12" i="4"/>
  <c r="H12" i="4" s="1"/>
  <c r="F13" i="4"/>
  <c r="G16" i="4"/>
  <c r="H16" i="4" s="1"/>
  <c r="G20" i="4"/>
  <c r="H20" i="4" s="1"/>
  <c r="F21" i="4"/>
  <c r="G24" i="4"/>
  <c r="H24" i="4" s="1"/>
  <c r="G28" i="4"/>
  <c r="H28" i="4" s="1"/>
  <c r="E2" i="4"/>
  <c r="G10" i="4"/>
  <c r="H10" i="4" s="1"/>
  <c r="G14" i="4"/>
  <c r="H14" i="4" s="1"/>
  <c r="G18" i="4"/>
  <c r="H18" i="4" s="1"/>
  <c r="G22" i="4"/>
  <c r="H22" i="4" s="1"/>
  <c r="K6" i="2"/>
  <c r="K8" i="2"/>
  <c r="F37" i="2" s="1"/>
  <c r="G3" i="2"/>
  <c r="H3" i="2" s="1"/>
  <c r="K3" i="2"/>
  <c r="F8" i="2" s="1"/>
  <c r="G21" i="2"/>
  <c r="H21" i="2" s="1"/>
  <c r="F34" i="2"/>
  <c r="F38" i="2"/>
  <c r="G13" i="2"/>
  <c r="H13" i="2" s="1"/>
  <c r="G29" i="2"/>
  <c r="H29" i="2" s="1"/>
  <c r="F36" i="2"/>
  <c r="G17" i="2"/>
  <c r="H17" i="2" s="1"/>
  <c r="F33" i="2"/>
  <c r="G5" i="2"/>
  <c r="H5" i="2" s="1"/>
  <c r="G7" i="2"/>
  <c r="H7" i="2" s="1"/>
  <c r="G9" i="2"/>
  <c r="H9" i="2" s="1"/>
  <c r="F39" i="2"/>
  <c r="F23" i="2"/>
  <c r="F24" i="2"/>
  <c r="E27" i="2"/>
  <c r="E6" i="2"/>
  <c r="E25" i="2"/>
  <c r="E9" i="2"/>
  <c r="F26" i="2"/>
  <c r="F10" i="2"/>
  <c r="F6" i="2"/>
  <c r="F9" i="2"/>
  <c r="F16" i="2"/>
  <c r="G10" i="2"/>
  <c r="H10" i="2" s="1"/>
  <c r="G14" i="2"/>
  <c r="H14" i="2" s="1"/>
  <c r="G18" i="2"/>
  <c r="H18" i="2" s="1"/>
  <c r="G22" i="2"/>
  <c r="H22" i="2" s="1"/>
  <c r="G26" i="2"/>
  <c r="H26" i="2" s="1"/>
  <c r="G2" i="2"/>
  <c r="H2" i="2" s="1"/>
  <c r="G4" i="2"/>
  <c r="H4" i="2" s="1"/>
  <c r="K7" i="2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F39" i="4" l="1"/>
  <c r="G39" i="4" s="1"/>
  <c r="H39" i="4" s="1"/>
  <c r="E24" i="4"/>
  <c r="F27" i="4"/>
  <c r="F11" i="4"/>
  <c r="F22" i="4"/>
  <c r="F25" i="4"/>
  <c r="F17" i="4"/>
  <c r="F9" i="4"/>
  <c r="F28" i="4"/>
  <c r="F16" i="4"/>
  <c r="E7" i="4"/>
  <c r="G38" i="4"/>
  <c r="H38" i="4" s="1"/>
  <c r="F18" i="4"/>
  <c r="E11" i="4"/>
  <c r="E10" i="4"/>
  <c r="E21" i="4"/>
  <c r="E13" i="4"/>
  <c r="F35" i="4"/>
  <c r="G35" i="4" s="1"/>
  <c r="H35" i="4" s="1"/>
  <c r="E16" i="4"/>
  <c r="F23" i="4"/>
  <c r="E18" i="4"/>
  <c r="F38" i="4"/>
  <c r="E28" i="4"/>
  <c r="E3" i="4"/>
  <c r="E20" i="4"/>
  <c r="E6" i="4"/>
  <c r="F7" i="4"/>
  <c r="E25" i="4"/>
  <c r="E23" i="4"/>
  <c r="F29" i="4"/>
  <c r="F3" i="4"/>
  <c r="F20" i="4"/>
  <c r="F12" i="4"/>
  <c r="F36" i="4"/>
  <c r="G36" i="4" s="1"/>
  <c r="H36" i="4" s="1"/>
  <c r="E12" i="4"/>
  <c r="F19" i="4"/>
  <c r="F4" i="4"/>
  <c r="F14" i="4"/>
  <c r="F6" i="4"/>
  <c r="K4" i="4"/>
  <c r="F37" i="4"/>
  <c r="G37" i="4" s="1"/>
  <c r="H37" i="4" s="1"/>
  <c r="F34" i="4"/>
  <c r="G34" i="4" s="1"/>
  <c r="H34" i="4" s="1"/>
  <c r="G39" i="2"/>
  <c r="H39" i="2" s="1"/>
  <c r="F12" i="2"/>
  <c r="E24" i="2"/>
  <c r="E16" i="2"/>
  <c r="F29" i="2"/>
  <c r="F13" i="2"/>
  <c r="F7" i="2"/>
  <c r="F28" i="2"/>
  <c r="E15" i="2"/>
  <c r="E8" i="2"/>
  <c r="E13" i="2"/>
  <c r="E29" i="2"/>
  <c r="F14" i="2"/>
  <c r="K5" i="2" s="1"/>
  <c r="E5" i="2"/>
  <c r="F21" i="2"/>
  <c r="E10" i="2"/>
  <c r="E22" i="2"/>
  <c r="F3" i="2"/>
  <c r="F5" i="2"/>
  <c r="F25" i="2"/>
  <c r="F18" i="2"/>
  <c r="E11" i="2"/>
  <c r="E17" i="2"/>
  <c r="E2" i="2"/>
  <c r="E19" i="2"/>
  <c r="E7" i="2"/>
  <c r="F11" i="2"/>
  <c r="G36" i="2"/>
  <c r="H36" i="2" s="1"/>
  <c r="E28" i="2"/>
  <c r="E20" i="2"/>
  <c r="E12" i="2"/>
  <c r="F19" i="2"/>
  <c r="F15" i="2"/>
  <c r="F20" i="2"/>
  <c r="E18" i="2"/>
  <c r="E23" i="2"/>
  <c r="E3" i="2"/>
  <c r="E21" i="2"/>
  <c r="E4" i="2"/>
  <c r="F22" i="2"/>
  <c r="F27" i="2"/>
  <c r="F2" i="2"/>
  <c r="F35" i="2"/>
  <c r="F4" i="2"/>
  <c r="F17" i="2"/>
  <c r="E14" i="2"/>
  <c r="E26" i="2"/>
  <c r="G33" i="2"/>
  <c r="H33" i="2" s="1"/>
  <c r="G37" i="2"/>
  <c r="H37" i="2" s="1"/>
  <c r="G34" i="2"/>
  <c r="H34" i="2" s="1"/>
  <c r="G38" i="2"/>
  <c r="H38" i="2" s="1"/>
  <c r="G35" i="2"/>
  <c r="H35" i="2" s="1"/>
  <c r="K5" i="4" l="1"/>
  <c r="K4" i="2"/>
</calcChain>
</file>

<file path=xl/sharedStrings.xml><?xml version="1.0" encoding="utf-8"?>
<sst xmlns="http://schemas.openxmlformats.org/spreadsheetml/2006/main" count="312" uniqueCount="195">
  <si>
    <t>Dehavz</t>
  </si>
  <si>
    <t>start_date</t>
  </si>
  <si>
    <t>end_date</t>
  </si>
  <si>
    <t>duration</t>
  </si>
  <si>
    <t>peak</t>
  </si>
  <si>
    <t>sum</t>
  </si>
  <si>
    <t>average</t>
  </si>
  <si>
    <t>median</t>
  </si>
  <si>
    <t>10/01/1934</t>
  </si>
  <si>
    <t>10/01/1935</t>
  </si>
  <si>
    <t>12</t>
  </si>
  <si>
    <t>-1.03</t>
  </si>
  <si>
    <t>-6.51</t>
  </si>
  <si>
    <t>-0.54</t>
  </si>
  <si>
    <t>-0.45</t>
  </si>
  <si>
    <t>05/01/1936</t>
  </si>
  <si>
    <t>09/01/1936</t>
  </si>
  <si>
    <t>4</t>
  </si>
  <si>
    <t>-1.27</t>
  </si>
  <si>
    <t>-2.48</t>
  </si>
  <si>
    <t>-0.62</t>
  </si>
  <si>
    <t>-0.57</t>
  </si>
  <si>
    <t>03/01/1937</t>
  </si>
  <si>
    <t>05/01/1937</t>
  </si>
  <si>
    <t>2</t>
  </si>
  <si>
    <t>-1.53</t>
  </si>
  <si>
    <t>-2.27</t>
  </si>
  <si>
    <t>-1.13</t>
  </si>
  <si>
    <t>08/01/1938</t>
  </si>
  <si>
    <t>11/01/1939</t>
  </si>
  <si>
    <t>15</t>
  </si>
  <si>
    <t>-2.03</t>
  </si>
  <si>
    <t>-16.59</t>
  </si>
  <si>
    <t>-1.11</t>
  </si>
  <si>
    <t>-1.01</t>
  </si>
  <si>
    <t>03/01/1940</t>
  </si>
  <si>
    <t>09/01/1940</t>
  </si>
  <si>
    <t>6</t>
  </si>
  <si>
    <t>-1.64</t>
  </si>
  <si>
    <t>-6.15</t>
  </si>
  <si>
    <t>-1.02</t>
  </si>
  <si>
    <t>-1.19</t>
  </si>
  <si>
    <t>05/01/1944</t>
  </si>
  <si>
    <t>11/01/1944</t>
  </si>
  <si>
    <t>-1.32</t>
  </si>
  <si>
    <t>-6.58</t>
  </si>
  <si>
    <t>-1.1</t>
  </si>
  <si>
    <t>-1.12</t>
  </si>
  <si>
    <t>04/01/1945</t>
  </si>
  <si>
    <t>08/01/1945</t>
  </si>
  <si>
    <t>-1.98</t>
  </si>
  <si>
    <t>-5.26</t>
  </si>
  <si>
    <t>-1.23</t>
  </si>
  <si>
    <t>01/01/1947</t>
  </si>
  <si>
    <t>06/01/1947</t>
  </si>
  <si>
    <t>5</t>
  </si>
  <si>
    <t>-1.34</t>
  </si>
  <si>
    <t>-4.32</t>
  </si>
  <si>
    <t>-0.86</t>
  </si>
  <si>
    <t>-1.09</t>
  </si>
  <si>
    <t>12/01/1948</t>
  </si>
  <si>
    <t>06/01/1951</t>
  </si>
  <si>
    <t>30</t>
  </si>
  <si>
    <t>-1.77</t>
  </si>
  <si>
    <t>-28.45</t>
  </si>
  <si>
    <t>-0.95</t>
  </si>
  <si>
    <t>-0.92</t>
  </si>
  <si>
    <t>12/01/1952</t>
  </si>
  <si>
    <t>03/01/1953</t>
  </si>
  <si>
    <t>3</t>
  </si>
  <si>
    <t>-2.56</t>
  </si>
  <si>
    <t>-0.85</t>
  </si>
  <si>
    <t>10/01/1956</t>
  </si>
  <si>
    <t>08/01/1957</t>
  </si>
  <si>
    <t>10</t>
  </si>
  <si>
    <t>-1.68</t>
  </si>
  <si>
    <t>-9.28</t>
  </si>
  <si>
    <t>-0.93</t>
  </si>
  <si>
    <t>-0.94</t>
  </si>
  <si>
    <t>01/01/1960</t>
  </si>
  <si>
    <t>03/01/1960</t>
  </si>
  <si>
    <t>-1.04</t>
  </si>
  <si>
    <t>-1.76</t>
  </si>
  <si>
    <t>-0.88</t>
  </si>
  <si>
    <t>09/01/1960</t>
  </si>
  <si>
    <t>02/01/1963</t>
  </si>
  <si>
    <t>29</t>
  </si>
  <si>
    <t>-2.32</t>
  </si>
  <si>
    <t>-36.53</t>
  </si>
  <si>
    <t>-1.26</t>
  </si>
  <si>
    <t>-1.24</t>
  </si>
  <si>
    <t>11/01/1963</t>
  </si>
  <si>
    <t>04/01/1964</t>
  </si>
  <si>
    <t>-2.17</t>
  </si>
  <si>
    <t>-6.9</t>
  </si>
  <si>
    <t>-1.38</t>
  </si>
  <si>
    <t>-1.15</t>
  </si>
  <si>
    <t>10/01/1964</t>
  </si>
  <si>
    <t>10/01/1965</t>
  </si>
  <si>
    <t>-1.46</t>
  </si>
  <si>
    <t>-7.22</t>
  </si>
  <si>
    <t>-0.6</t>
  </si>
  <si>
    <t>07/01/1967</t>
  </si>
  <si>
    <t>01/01/1968</t>
  </si>
  <si>
    <t>-1.6</t>
  </si>
  <si>
    <t>-5.46</t>
  </si>
  <si>
    <t>-0.91</t>
  </si>
  <si>
    <t>10/01/1971</t>
  </si>
  <si>
    <t>01/01/1972</t>
  </si>
  <si>
    <t>-1.9</t>
  </si>
  <si>
    <t>-3.06</t>
  </si>
  <si>
    <t>09/01/1973</t>
  </si>
  <si>
    <t>04/01/1974</t>
  </si>
  <si>
    <t>7</t>
  </si>
  <si>
    <t>-3.35</t>
  </si>
  <si>
    <t>-15.75</t>
  </si>
  <si>
    <t>-2.25</t>
  </si>
  <si>
    <t>-2.21</t>
  </si>
  <si>
    <t>04/01/1975</t>
  </si>
  <si>
    <t>10/01/1975</t>
  </si>
  <si>
    <t>-1.86</t>
  </si>
  <si>
    <t>-3.95</t>
  </si>
  <si>
    <t>-0.66</t>
  </si>
  <si>
    <t>-0.49</t>
  </si>
  <si>
    <t>04/01/1977</t>
  </si>
  <si>
    <t>10/01/1977</t>
  </si>
  <si>
    <t>-1.16</t>
  </si>
  <si>
    <t>-5.35</t>
  </si>
  <si>
    <t>-0.89</t>
  </si>
  <si>
    <t>11/01/1978</t>
  </si>
  <si>
    <t>04/01/1979</t>
  </si>
  <si>
    <t>-1.2</t>
  </si>
  <si>
    <t>-3.43</t>
  </si>
  <si>
    <t>-0.69</t>
  </si>
  <si>
    <t>-0.55</t>
  </si>
  <si>
    <t>02/01/1982</t>
  </si>
  <si>
    <t>09/01/1982</t>
  </si>
  <si>
    <t>-1.88</t>
  </si>
  <si>
    <t>-10.44</t>
  </si>
  <si>
    <t>-1.49</t>
  </si>
  <si>
    <t>-1.65</t>
  </si>
  <si>
    <t>04/01/1983</t>
  </si>
  <si>
    <t>11/01/1983</t>
  </si>
  <si>
    <t>-1.54</t>
  </si>
  <si>
    <t>-6.72</t>
  </si>
  <si>
    <t>-0.96</t>
  </si>
  <si>
    <t>09/01/1984</t>
  </si>
  <si>
    <t>12/01/1984</t>
  </si>
  <si>
    <t>-3.2</t>
  </si>
  <si>
    <t>-1.07</t>
  </si>
  <si>
    <t>11/01/1985</t>
  </si>
  <si>
    <t>04/01/1987</t>
  </si>
  <si>
    <t>17</t>
  </si>
  <si>
    <t>-1.73</t>
  </si>
  <si>
    <t>-14.62</t>
  </si>
  <si>
    <t>-0.75</t>
  </si>
  <si>
    <t>05/01/1989</t>
  </si>
  <si>
    <t>10/01/1989</t>
  </si>
  <si>
    <t>-5.5</t>
  </si>
  <si>
    <t>04/01/1991</t>
  </si>
  <si>
    <t>05/01/1991</t>
  </si>
  <si>
    <t>1</t>
  </si>
  <si>
    <t>04/01/1994</t>
  </si>
  <si>
    <t>11/01/1994</t>
  </si>
  <si>
    <t>-1.89</t>
  </si>
  <si>
    <t>-9.94</t>
  </si>
  <si>
    <t>-1.42</t>
  </si>
  <si>
    <t>-1.36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</si>
  <si>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</si>
  <si>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</si>
  <si>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</si>
  <si>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</si>
  <si>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</si>
  <si>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</si>
  <si>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</si>
  <si>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</si>
  <si>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</si>
  <si>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</si>
  <si>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</si>
  <si>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</si>
  <si>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</si>
  <si>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</si>
  <si>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</si>
  <si>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</si>
  <si>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</si>
  <si>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</si>
  <si>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</si>
  <si>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</si>
  <si>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</si>
  <si>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</si>
  <si>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</si>
  <si>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</si>
  <si>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(0.1)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</si>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</sst>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workbookViewId="0">
      <selection activeCell="I30" sqref="I3:I3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168</v>
      </c>
    </row>
    <row r="3" spans="1:9" x14ac:dyDescent="0.35">
      <c r="A3" t="s">
        <v>159</v>
      </c>
      <c r="B3" t="s">
        <v>160</v>
      </c>
      <c r="C3" t="s">
        <v>161</v>
      </c>
      <c r="D3" t="s">
        <v>34</v>
      </c>
      <c r="E3" t="s">
        <v>34</v>
      </c>
      <c r="F3" t="s">
        <v>34</v>
      </c>
      <c r="G3" t="s">
        <v>34</v>
      </c>
      <c r="H3">
        <f>C3*1</f>
        <v>1</v>
      </c>
      <c r="I3">
        <f>E3*-1</f>
        <v>1.01</v>
      </c>
    </row>
    <row r="4" spans="1:9" x14ac:dyDescent="0.35">
      <c r="A4" t="s">
        <v>79</v>
      </c>
      <c r="B4" t="s">
        <v>80</v>
      </c>
      <c r="C4" t="s">
        <v>24</v>
      </c>
      <c r="D4" t="s">
        <v>81</v>
      </c>
      <c r="E4" t="s">
        <v>82</v>
      </c>
      <c r="F4" t="s">
        <v>83</v>
      </c>
      <c r="G4" t="s">
        <v>83</v>
      </c>
      <c r="H4">
        <f>C4*1</f>
        <v>2</v>
      </c>
      <c r="I4">
        <f>E4*-1</f>
        <v>1.76</v>
      </c>
    </row>
    <row r="5" spans="1:9" x14ac:dyDescent="0.3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27</v>
      </c>
      <c r="H5">
        <f>C5*1</f>
        <v>2</v>
      </c>
      <c r="I5">
        <f>E5*-1</f>
        <v>2.27</v>
      </c>
    </row>
    <row r="6" spans="1:9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>
        <f>C6*1</f>
        <v>4</v>
      </c>
      <c r="I6">
        <f>E6*-1</f>
        <v>2.48</v>
      </c>
    </row>
    <row r="7" spans="1:9" x14ac:dyDescent="0.35">
      <c r="A7" t="s">
        <v>67</v>
      </c>
      <c r="B7" t="s">
        <v>68</v>
      </c>
      <c r="C7" t="s">
        <v>69</v>
      </c>
      <c r="D7" t="s">
        <v>33</v>
      </c>
      <c r="E7" t="s">
        <v>70</v>
      </c>
      <c r="F7" t="s">
        <v>71</v>
      </c>
      <c r="G7" t="s">
        <v>40</v>
      </c>
      <c r="H7">
        <f>C7*1</f>
        <v>3</v>
      </c>
      <c r="I7">
        <f>E7*-1</f>
        <v>2.56</v>
      </c>
    </row>
    <row r="8" spans="1:9" x14ac:dyDescent="0.35">
      <c r="A8" t="s">
        <v>107</v>
      </c>
      <c r="B8" t="s">
        <v>108</v>
      </c>
      <c r="C8" t="s">
        <v>69</v>
      </c>
      <c r="D8" t="s">
        <v>109</v>
      </c>
      <c r="E8" t="s">
        <v>110</v>
      </c>
      <c r="F8" t="s">
        <v>40</v>
      </c>
      <c r="G8" t="s">
        <v>83</v>
      </c>
      <c r="H8">
        <f>C8*1</f>
        <v>3</v>
      </c>
      <c r="I8">
        <f>E8*-1</f>
        <v>3.06</v>
      </c>
    </row>
    <row r="9" spans="1:9" x14ac:dyDescent="0.35">
      <c r="A9" t="s">
        <v>146</v>
      </c>
      <c r="B9" t="s">
        <v>147</v>
      </c>
      <c r="C9" t="s">
        <v>69</v>
      </c>
      <c r="D9" t="s">
        <v>99</v>
      </c>
      <c r="E9" t="s">
        <v>148</v>
      </c>
      <c r="F9" t="s">
        <v>149</v>
      </c>
      <c r="G9" t="s">
        <v>33</v>
      </c>
      <c r="H9">
        <f>C9*1</f>
        <v>3</v>
      </c>
      <c r="I9">
        <f>E9*-1</f>
        <v>3.2</v>
      </c>
    </row>
    <row r="10" spans="1:9" x14ac:dyDescent="0.35">
      <c r="A10" t="s">
        <v>129</v>
      </c>
      <c r="B10" t="s">
        <v>130</v>
      </c>
      <c r="C10" t="s">
        <v>55</v>
      </c>
      <c r="D10" t="s">
        <v>131</v>
      </c>
      <c r="E10" t="s">
        <v>132</v>
      </c>
      <c r="F10" t="s">
        <v>133</v>
      </c>
      <c r="G10" t="s">
        <v>134</v>
      </c>
      <c r="H10">
        <f>C10*1</f>
        <v>5</v>
      </c>
      <c r="I10">
        <f>E10*-1</f>
        <v>3.43</v>
      </c>
    </row>
    <row r="11" spans="1:9" x14ac:dyDescent="0.35">
      <c r="A11" t="s">
        <v>118</v>
      </c>
      <c r="B11" t="s">
        <v>119</v>
      </c>
      <c r="C11" t="s">
        <v>37</v>
      </c>
      <c r="D11" t="s">
        <v>120</v>
      </c>
      <c r="E11" t="s">
        <v>121</v>
      </c>
      <c r="F11" t="s">
        <v>122</v>
      </c>
      <c r="G11" t="s">
        <v>123</v>
      </c>
      <c r="H11">
        <f>C11*1</f>
        <v>6</v>
      </c>
      <c r="I11">
        <f>E11*-1</f>
        <v>3.95</v>
      </c>
    </row>
    <row r="12" spans="1:9" x14ac:dyDescent="0.35">
      <c r="A12" t="s">
        <v>53</v>
      </c>
      <c r="B12" t="s">
        <v>54</v>
      </c>
      <c r="C12" t="s">
        <v>55</v>
      </c>
      <c r="D12" t="s">
        <v>56</v>
      </c>
      <c r="E12" t="s">
        <v>57</v>
      </c>
      <c r="F12" t="s">
        <v>58</v>
      </c>
      <c r="G12" t="s">
        <v>59</v>
      </c>
      <c r="H12">
        <f>C12*1</f>
        <v>5</v>
      </c>
      <c r="I12">
        <f>E12*-1</f>
        <v>4.32</v>
      </c>
    </row>
    <row r="13" spans="1:9" x14ac:dyDescent="0.35">
      <c r="A13" t="s">
        <v>48</v>
      </c>
      <c r="B13" t="s">
        <v>49</v>
      </c>
      <c r="C13" t="s">
        <v>17</v>
      </c>
      <c r="D13" t="s">
        <v>50</v>
      </c>
      <c r="E13" t="s">
        <v>51</v>
      </c>
      <c r="F13" t="s">
        <v>44</v>
      </c>
      <c r="G13" t="s">
        <v>52</v>
      </c>
      <c r="H13">
        <f>C13*1</f>
        <v>4</v>
      </c>
      <c r="I13">
        <f>E13*-1</f>
        <v>5.26</v>
      </c>
    </row>
    <row r="14" spans="1:9" x14ac:dyDescent="0.35">
      <c r="A14" t="s">
        <v>124</v>
      </c>
      <c r="B14" t="s">
        <v>125</v>
      </c>
      <c r="C14" t="s">
        <v>37</v>
      </c>
      <c r="D14" t="s">
        <v>126</v>
      </c>
      <c r="E14" t="s">
        <v>127</v>
      </c>
      <c r="F14" t="s">
        <v>128</v>
      </c>
      <c r="G14" t="s">
        <v>81</v>
      </c>
      <c r="H14">
        <f>C14*1</f>
        <v>6</v>
      </c>
      <c r="I14">
        <f>E14*-1</f>
        <v>5.35</v>
      </c>
    </row>
    <row r="15" spans="1:9" x14ac:dyDescent="0.35">
      <c r="A15" t="s">
        <v>102</v>
      </c>
      <c r="B15" t="s">
        <v>103</v>
      </c>
      <c r="C15" t="s">
        <v>37</v>
      </c>
      <c r="D15" t="s">
        <v>104</v>
      </c>
      <c r="E15" t="s">
        <v>105</v>
      </c>
      <c r="F15" t="s">
        <v>106</v>
      </c>
      <c r="G15" t="s">
        <v>66</v>
      </c>
      <c r="H15">
        <f>C15*1</f>
        <v>6</v>
      </c>
      <c r="I15">
        <f>E15*-1</f>
        <v>5.46</v>
      </c>
    </row>
    <row r="16" spans="1:9" x14ac:dyDescent="0.35">
      <c r="A16" t="s">
        <v>156</v>
      </c>
      <c r="B16" t="s">
        <v>157</v>
      </c>
      <c r="C16" t="s">
        <v>55</v>
      </c>
      <c r="D16" t="s">
        <v>44</v>
      </c>
      <c r="E16" t="s">
        <v>158</v>
      </c>
      <c r="F16" t="s">
        <v>46</v>
      </c>
      <c r="G16" t="s">
        <v>33</v>
      </c>
      <c r="H16">
        <f>C16*1</f>
        <v>5</v>
      </c>
      <c r="I16">
        <f>E16*-1</f>
        <v>5.5</v>
      </c>
    </row>
    <row r="17" spans="1:9" x14ac:dyDescent="0.35">
      <c r="A17" t="s">
        <v>35</v>
      </c>
      <c r="B17" t="s">
        <v>36</v>
      </c>
      <c r="C17" t="s">
        <v>37</v>
      </c>
      <c r="D17" t="s">
        <v>38</v>
      </c>
      <c r="E17" t="s">
        <v>39</v>
      </c>
      <c r="F17" t="s">
        <v>40</v>
      </c>
      <c r="G17" t="s">
        <v>41</v>
      </c>
      <c r="H17">
        <f>C17*1</f>
        <v>6</v>
      </c>
      <c r="I17">
        <f>E17*-1</f>
        <v>6.15</v>
      </c>
    </row>
    <row r="18" spans="1:9" x14ac:dyDescent="0.35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>
        <f>C18*1</f>
        <v>12</v>
      </c>
      <c r="I18">
        <f>E18*-1</f>
        <v>6.51</v>
      </c>
    </row>
    <row r="19" spans="1:9" x14ac:dyDescent="0.35">
      <c r="A19" t="s">
        <v>42</v>
      </c>
      <c r="B19" t="s">
        <v>43</v>
      </c>
      <c r="C19" t="s">
        <v>37</v>
      </c>
      <c r="D19" t="s">
        <v>44</v>
      </c>
      <c r="E19" t="s">
        <v>45</v>
      </c>
      <c r="F19" t="s">
        <v>46</v>
      </c>
      <c r="G19" t="s">
        <v>47</v>
      </c>
      <c r="H19">
        <f>C19*1</f>
        <v>6</v>
      </c>
      <c r="I19">
        <f>E19*-1</f>
        <v>6.58</v>
      </c>
    </row>
    <row r="20" spans="1:9" x14ac:dyDescent="0.35">
      <c r="A20" t="s">
        <v>141</v>
      </c>
      <c r="B20" t="s">
        <v>142</v>
      </c>
      <c r="C20" t="s">
        <v>113</v>
      </c>
      <c r="D20" t="s">
        <v>143</v>
      </c>
      <c r="E20" t="s">
        <v>144</v>
      </c>
      <c r="F20" t="s">
        <v>145</v>
      </c>
      <c r="G20" t="s">
        <v>46</v>
      </c>
      <c r="H20">
        <f>C20*1</f>
        <v>7</v>
      </c>
      <c r="I20">
        <f>E20*-1</f>
        <v>6.72</v>
      </c>
    </row>
    <row r="21" spans="1:9" x14ac:dyDescent="0.35">
      <c r="A21" t="s">
        <v>91</v>
      </c>
      <c r="B21" t="s">
        <v>92</v>
      </c>
      <c r="C21" t="s">
        <v>55</v>
      </c>
      <c r="D21" t="s">
        <v>93</v>
      </c>
      <c r="E21" t="s">
        <v>94</v>
      </c>
      <c r="F21" t="s">
        <v>95</v>
      </c>
      <c r="G21" t="s">
        <v>96</v>
      </c>
      <c r="H21">
        <f>C21*1</f>
        <v>5</v>
      </c>
      <c r="I21">
        <f>E21*-1</f>
        <v>6.9</v>
      </c>
    </row>
    <row r="22" spans="1:9" x14ac:dyDescent="0.35">
      <c r="A22" t="s">
        <v>97</v>
      </c>
      <c r="B22" t="s">
        <v>98</v>
      </c>
      <c r="C22" t="s">
        <v>10</v>
      </c>
      <c r="D22" t="s">
        <v>99</v>
      </c>
      <c r="E22" t="s">
        <v>100</v>
      </c>
      <c r="F22" t="s">
        <v>101</v>
      </c>
      <c r="G22" t="s">
        <v>13</v>
      </c>
      <c r="H22">
        <f>C22*1</f>
        <v>12</v>
      </c>
      <c r="I22">
        <f>E22*-1</f>
        <v>7.22</v>
      </c>
    </row>
    <row r="23" spans="1:9" x14ac:dyDescent="0.35">
      <c r="A23" t="s">
        <v>72</v>
      </c>
      <c r="B23" t="s">
        <v>73</v>
      </c>
      <c r="C23" t="s">
        <v>74</v>
      </c>
      <c r="D23" t="s">
        <v>75</v>
      </c>
      <c r="E23" t="s">
        <v>76</v>
      </c>
      <c r="F23" t="s">
        <v>77</v>
      </c>
      <c r="G23" t="s">
        <v>78</v>
      </c>
      <c r="H23">
        <f>C23*1</f>
        <v>10</v>
      </c>
      <c r="I23">
        <f>E23*-1</f>
        <v>9.2799999999999994</v>
      </c>
    </row>
    <row r="24" spans="1:9" x14ac:dyDescent="0.35">
      <c r="A24" t="s">
        <v>162</v>
      </c>
      <c r="B24" t="s">
        <v>163</v>
      </c>
      <c r="C24" t="s">
        <v>113</v>
      </c>
      <c r="D24" t="s">
        <v>164</v>
      </c>
      <c r="E24" t="s">
        <v>165</v>
      </c>
      <c r="F24" t="s">
        <v>166</v>
      </c>
      <c r="G24" t="s">
        <v>167</v>
      </c>
      <c r="H24">
        <f>C24*1</f>
        <v>7</v>
      </c>
      <c r="I24">
        <f>E24*-1</f>
        <v>9.94</v>
      </c>
    </row>
    <row r="25" spans="1:9" x14ac:dyDescent="0.35">
      <c r="A25" t="s">
        <v>135</v>
      </c>
      <c r="B25" t="s">
        <v>136</v>
      </c>
      <c r="C25" t="s">
        <v>113</v>
      </c>
      <c r="D25" t="s">
        <v>137</v>
      </c>
      <c r="E25" t="s">
        <v>138</v>
      </c>
      <c r="F25" t="s">
        <v>139</v>
      </c>
      <c r="G25" t="s">
        <v>140</v>
      </c>
      <c r="H25">
        <f>C25*1</f>
        <v>7</v>
      </c>
      <c r="I25">
        <f>E25*-1</f>
        <v>10.44</v>
      </c>
    </row>
    <row r="26" spans="1:9" x14ac:dyDescent="0.35">
      <c r="A26" t="s">
        <v>150</v>
      </c>
      <c r="B26" t="s">
        <v>151</v>
      </c>
      <c r="C26" t="s">
        <v>152</v>
      </c>
      <c r="D26" t="s">
        <v>153</v>
      </c>
      <c r="E26" t="s">
        <v>154</v>
      </c>
      <c r="F26" t="s">
        <v>58</v>
      </c>
      <c r="G26" t="s">
        <v>155</v>
      </c>
      <c r="H26">
        <f>C26*1</f>
        <v>17</v>
      </c>
      <c r="I26">
        <f>E26*-1</f>
        <v>14.62</v>
      </c>
    </row>
    <row r="27" spans="1:9" x14ac:dyDescent="0.35">
      <c r="A27" t="s">
        <v>111</v>
      </c>
      <c r="B27" t="s">
        <v>112</v>
      </c>
      <c r="C27" t="s">
        <v>113</v>
      </c>
      <c r="D27" t="s">
        <v>114</v>
      </c>
      <c r="E27" t="s">
        <v>115</v>
      </c>
      <c r="F27" t="s">
        <v>116</v>
      </c>
      <c r="G27" t="s">
        <v>117</v>
      </c>
      <c r="H27">
        <f>C27*1</f>
        <v>7</v>
      </c>
      <c r="I27">
        <f>E27*-1</f>
        <v>15.75</v>
      </c>
    </row>
    <row r="28" spans="1:9" x14ac:dyDescent="0.35">
      <c r="A28" t="s">
        <v>28</v>
      </c>
      <c r="B28" t="s">
        <v>29</v>
      </c>
      <c r="C28" t="s">
        <v>30</v>
      </c>
      <c r="D28" t="s">
        <v>31</v>
      </c>
      <c r="E28" t="s">
        <v>32</v>
      </c>
      <c r="F28" t="s">
        <v>33</v>
      </c>
      <c r="G28" t="s">
        <v>34</v>
      </c>
      <c r="H28">
        <f>C28*1</f>
        <v>15</v>
      </c>
      <c r="I28">
        <f>E28*-1</f>
        <v>16.59</v>
      </c>
    </row>
    <row r="29" spans="1:9" x14ac:dyDescent="0.35">
      <c r="A29" t="s">
        <v>60</v>
      </c>
      <c r="B29" t="s">
        <v>61</v>
      </c>
      <c r="C29" t="s">
        <v>62</v>
      </c>
      <c r="D29" t="s">
        <v>63</v>
      </c>
      <c r="E29" t="s">
        <v>64</v>
      </c>
      <c r="F29" t="s">
        <v>65</v>
      </c>
      <c r="G29" t="s">
        <v>66</v>
      </c>
      <c r="H29">
        <f>C29*1</f>
        <v>30</v>
      </c>
      <c r="I29">
        <f>E29*-1</f>
        <v>28.45</v>
      </c>
    </row>
    <row r="30" spans="1:9" x14ac:dyDescent="0.35">
      <c r="A30" t="s">
        <v>84</v>
      </c>
      <c r="B30" t="s">
        <v>85</v>
      </c>
      <c r="C30" t="s">
        <v>86</v>
      </c>
      <c r="D30" t="s">
        <v>87</v>
      </c>
      <c r="E30" t="s">
        <v>88</v>
      </c>
      <c r="F30" t="s">
        <v>89</v>
      </c>
      <c r="G30" t="s">
        <v>90</v>
      </c>
      <c r="H30">
        <f>C30*1</f>
        <v>29</v>
      </c>
      <c r="I30">
        <f>E30*-1</f>
        <v>36.53</v>
      </c>
    </row>
  </sheetData>
  <sortState xmlns:xlrd2="http://schemas.microsoft.com/office/spreadsheetml/2017/richdata2" ref="A3:I31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2A0C-E2A8-4C4F-ADEC-D9971E7C58D4}">
  <dimension ref="A1:K39"/>
  <sheetViews>
    <sheetView topLeftCell="A22" workbookViewId="0">
      <selection activeCell="F28" sqref="F28"/>
    </sheetView>
  </sheetViews>
  <sheetFormatPr defaultRowHeight="14.5" x14ac:dyDescent="0.35"/>
  <sheetData>
    <row r="1" spans="1:11" x14ac:dyDescent="0.35">
      <c r="A1" t="s">
        <v>169</v>
      </c>
      <c r="B1" t="s">
        <v>170</v>
      </c>
      <c r="C1" t="s">
        <v>171</v>
      </c>
      <c r="D1" t="s">
        <v>172</v>
      </c>
      <c r="E1" t="s">
        <v>173</v>
      </c>
      <c r="F1" t="s">
        <v>174</v>
      </c>
      <c r="G1" t="s">
        <v>175</v>
      </c>
      <c r="H1" t="s">
        <v>176</v>
      </c>
      <c r="J1" t="s">
        <v>177</v>
      </c>
      <c r="K1">
        <f>COUNT(C2:C29)</f>
        <v>28</v>
      </c>
    </row>
    <row r="2" spans="1:11" x14ac:dyDescent="0.35">
      <c r="A2">
        <v>1</v>
      </c>
      <c r="B2" t="s">
        <v>159</v>
      </c>
      <c r="C2">
        <v>1</v>
      </c>
      <c r="D2">
        <f t="shared" ref="D2:D29" si="0">LOG(C2)</f>
        <v>0</v>
      </c>
      <c r="E2">
        <f t="shared" ref="E2:E29" si="1">(D2-$K$3)^2</f>
        <v>0.60667375424936065</v>
      </c>
      <c r="F2">
        <f t="shared" ref="F2:F29" si="2">(D2-$K$3)^3</f>
        <v>-0.47253372580592323</v>
      </c>
      <c r="G2">
        <f t="shared" ref="G2:G29" si="3">($K$1+1)/A2</f>
        <v>29</v>
      </c>
      <c r="H2">
        <f t="shared" ref="H2:H29" si="4">1/G2</f>
        <v>3.4482758620689655E-2</v>
      </c>
      <c r="J2" t="s">
        <v>178</v>
      </c>
      <c r="K2">
        <f>AVERAGE(C2:C29)</f>
        <v>8.0357142857142865</v>
      </c>
    </row>
    <row r="3" spans="1:11" x14ac:dyDescent="0.35">
      <c r="A3">
        <v>2</v>
      </c>
      <c r="B3" t="s">
        <v>22</v>
      </c>
      <c r="C3">
        <v>2</v>
      </c>
      <c r="D3">
        <f t="shared" si="0"/>
        <v>0.3010299956639812</v>
      </c>
      <c r="E3">
        <f t="shared" si="1"/>
        <v>0.22835271274351823</v>
      </c>
      <c r="F3">
        <f t="shared" si="2"/>
        <v>-0.10912123256063401</v>
      </c>
      <c r="G3">
        <f t="shared" si="3"/>
        <v>14.5</v>
      </c>
      <c r="H3">
        <f t="shared" si="4"/>
        <v>6.8965517241379309E-2</v>
      </c>
      <c r="J3" t="s">
        <v>179</v>
      </c>
      <c r="K3">
        <f>AVERAGE(D2:D29)</f>
        <v>0.7788926461646436</v>
      </c>
    </row>
    <row r="4" spans="1:11" x14ac:dyDescent="0.35">
      <c r="A4">
        <v>3</v>
      </c>
      <c r="B4" t="s">
        <v>79</v>
      </c>
      <c r="C4">
        <v>2</v>
      </c>
      <c r="D4">
        <f t="shared" si="0"/>
        <v>0.3010299956639812</v>
      </c>
      <c r="E4">
        <f t="shared" si="1"/>
        <v>0.22835271274351823</v>
      </c>
      <c r="F4">
        <f t="shared" si="2"/>
        <v>-0.10912123256063401</v>
      </c>
      <c r="G4">
        <f t="shared" si="3"/>
        <v>9.6666666666666661</v>
      </c>
      <c r="H4">
        <f t="shared" si="4"/>
        <v>0.10344827586206898</v>
      </c>
      <c r="J4" t="s">
        <v>180</v>
      </c>
      <c r="K4">
        <f>SUM(E2:E29)</f>
        <v>2.9878100649795436</v>
      </c>
    </row>
    <row r="5" spans="1:11" x14ac:dyDescent="0.35">
      <c r="A5">
        <v>4</v>
      </c>
      <c r="B5" t="s">
        <v>67</v>
      </c>
      <c r="C5">
        <v>3</v>
      </c>
      <c r="D5">
        <f t="shared" si="0"/>
        <v>0.47712125471966244</v>
      </c>
      <c r="E5">
        <f t="shared" si="1"/>
        <v>9.1065972694640049E-2</v>
      </c>
      <c r="F5">
        <f t="shared" si="2"/>
        <v>-2.7481105293352188E-2</v>
      </c>
      <c r="G5">
        <f t="shared" si="3"/>
        <v>7.25</v>
      </c>
      <c r="H5">
        <f t="shared" si="4"/>
        <v>0.13793103448275862</v>
      </c>
      <c r="J5" t="s">
        <v>181</v>
      </c>
      <c r="K5">
        <f>SUM(F2:F29)</f>
        <v>9.4266545589637873E-2</v>
      </c>
    </row>
    <row r="6" spans="1:11" x14ac:dyDescent="0.35">
      <c r="A6">
        <v>5</v>
      </c>
      <c r="B6" t="s">
        <v>107</v>
      </c>
      <c r="C6">
        <v>3</v>
      </c>
      <c r="D6">
        <f t="shared" si="0"/>
        <v>0.47712125471966244</v>
      </c>
      <c r="E6">
        <f t="shared" si="1"/>
        <v>9.1065972694640049E-2</v>
      </c>
      <c r="F6">
        <f t="shared" si="2"/>
        <v>-2.7481105293352188E-2</v>
      </c>
      <c r="G6">
        <f t="shared" si="3"/>
        <v>5.8</v>
      </c>
      <c r="H6">
        <f t="shared" si="4"/>
        <v>0.17241379310344829</v>
      </c>
      <c r="J6" t="s">
        <v>182</v>
      </c>
      <c r="K6">
        <f>VAR(D2:D29)</f>
        <v>0.11065963203627931</v>
      </c>
    </row>
    <row r="7" spans="1:11" x14ac:dyDescent="0.35">
      <c r="A7">
        <v>6</v>
      </c>
      <c r="B7" t="s">
        <v>146</v>
      </c>
      <c r="C7">
        <v>3</v>
      </c>
      <c r="D7">
        <f t="shared" si="0"/>
        <v>0.47712125471966244</v>
      </c>
      <c r="E7">
        <f t="shared" si="1"/>
        <v>9.1065972694640049E-2</v>
      </c>
      <c r="F7">
        <f t="shared" si="2"/>
        <v>-2.7481105293352188E-2</v>
      </c>
      <c r="G7">
        <f t="shared" si="3"/>
        <v>4.833333333333333</v>
      </c>
      <c r="H7">
        <f t="shared" si="4"/>
        <v>0.20689655172413796</v>
      </c>
      <c r="J7" t="s">
        <v>183</v>
      </c>
      <c r="K7">
        <f>STDEV(D2:D29)</f>
        <v>0.33265542538230053</v>
      </c>
    </row>
    <row r="8" spans="1:11" x14ac:dyDescent="0.35">
      <c r="A8">
        <v>7</v>
      </c>
      <c r="B8" t="s">
        <v>15</v>
      </c>
      <c r="C8">
        <v>4</v>
      </c>
      <c r="D8">
        <f t="shared" si="0"/>
        <v>0.6020599913279624</v>
      </c>
      <c r="E8">
        <f t="shared" si="1"/>
        <v>3.1269787816588832E-2</v>
      </c>
      <c r="F8">
        <f t="shared" si="2"/>
        <v>-5.5295195957871116E-3</v>
      </c>
      <c r="G8">
        <f t="shared" si="3"/>
        <v>4.1428571428571432</v>
      </c>
      <c r="H8">
        <f t="shared" si="4"/>
        <v>0.24137931034482757</v>
      </c>
      <c r="J8" t="s">
        <v>184</v>
      </c>
      <c r="K8">
        <f>SKEW(D2:D29)</f>
        <v>0.10213972380469107</v>
      </c>
    </row>
    <row r="9" spans="1:11" x14ac:dyDescent="0.35">
      <c r="A9">
        <v>8</v>
      </c>
      <c r="B9" t="s">
        <v>48</v>
      </c>
      <c r="C9">
        <v>4</v>
      </c>
      <c r="D9">
        <f t="shared" si="0"/>
        <v>0.6020599913279624</v>
      </c>
      <c r="E9">
        <f t="shared" si="1"/>
        <v>3.1269787816588832E-2</v>
      </c>
      <c r="F9">
        <f t="shared" si="2"/>
        <v>-5.5295195957871116E-3</v>
      </c>
      <c r="G9">
        <f t="shared" si="3"/>
        <v>3.625</v>
      </c>
      <c r="H9">
        <f t="shared" si="4"/>
        <v>0.27586206896551724</v>
      </c>
      <c r="J9" t="s">
        <v>185</v>
      </c>
      <c r="K9">
        <v>0.1</v>
      </c>
    </row>
    <row r="10" spans="1:11" x14ac:dyDescent="0.35">
      <c r="A10">
        <v>9</v>
      </c>
      <c r="B10" t="s">
        <v>53</v>
      </c>
      <c r="C10">
        <v>5</v>
      </c>
      <c r="D10">
        <f t="shared" si="0"/>
        <v>0.69897000433601886</v>
      </c>
      <c r="E10">
        <f t="shared" si="1"/>
        <v>6.3876286768666368E-3</v>
      </c>
      <c r="F10">
        <f t="shared" si="2"/>
        <v>-5.1051615887546435E-4</v>
      </c>
      <c r="G10">
        <f t="shared" si="3"/>
        <v>3.2222222222222223</v>
      </c>
      <c r="H10">
        <f t="shared" si="4"/>
        <v>0.31034482758620691</v>
      </c>
      <c r="J10" t="s">
        <v>186</v>
      </c>
      <c r="K10">
        <v>0.2</v>
      </c>
    </row>
    <row r="11" spans="1:11" x14ac:dyDescent="0.35">
      <c r="A11">
        <v>10</v>
      </c>
      <c r="B11" t="s">
        <v>91</v>
      </c>
      <c r="C11">
        <v>5</v>
      </c>
      <c r="D11">
        <f t="shared" si="0"/>
        <v>0.69897000433601886</v>
      </c>
      <c r="E11">
        <f t="shared" si="1"/>
        <v>6.3876286768666368E-3</v>
      </c>
      <c r="F11">
        <f t="shared" si="2"/>
        <v>-5.1051615887546435E-4</v>
      </c>
      <c r="G11">
        <f t="shared" si="3"/>
        <v>2.9</v>
      </c>
      <c r="H11">
        <f t="shared" si="4"/>
        <v>0.34482758620689657</v>
      </c>
    </row>
    <row r="12" spans="1:11" x14ac:dyDescent="0.35">
      <c r="A12">
        <v>11</v>
      </c>
      <c r="B12" t="s">
        <v>129</v>
      </c>
      <c r="C12">
        <v>5</v>
      </c>
      <c r="D12">
        <f t="shared" si="0"/>
        <v>0.69897000433601886</v>
      </c>
      <c r="E12">
        <f t="shared" si="1"/>
        <v>6.3876286768666368E-3</v>
      </c>
      <c r="F12">
        <f t="shared" si="2"/>
        <v>-5.1051615887546435E-4</v>
      </c>
      <c r="G12">
        <f t="shared" si="3"/>
        <v>2.6363636363636362</v>
      </c>
      <c r="H12">
        <f t="shared" si="4"/>
        <v>0.37931034482758624</v>
      </c>
    </row>
    <row r="13" spans="1:11" x14ac:dyDescent="0.35">
      <c r="A13">
        <v>12</v>
      </c>
      <c r="B13" t="s">
        <v>156</v>
      </c>
      <c r="C13">
        <v>5</v>
      </c>
      <c r="D13">
        <f t="shared" si="0"/>
        <v>0.69897000433601886</v>
      </c>
      <c r="E13">
        <f t="shared" si="1"/>
        <v>6.3876286768666368E-3</v>
      </c>
      <c r="F13">
        <f t="shared" si="2"/>
        <v>-5.1051615887546435E-4</v>
      </c>
      <c r="G13">
        <f t="shared" si="3"/>
        <v>2.4166666666666665</v>
      </c>
      <c r="H13">
        <f t="shared" si="4"/>
        <v>0.41379310344827591</v>
      </c>
    </row>
    <row r="14" spans="1:11" x14ac:dyDescent="0.35">
      <c r="A14">
        <v>13</v>
      </c>
      <c r="B14" t="s">
        <v>35</v>
      </c>
      <c r="C14">
        <v>6</v>
      </c>
      <c r="D14">
        <f t="shared" si="0"/>
        <v>0.77815125038364363</v>
      </c>
      <c r="E14">
        <f t="shared" si="1"/>
        <v>5.4966770408454803E-7</v>
      </c>
      <c r="F14">
        <f t="shared" si="2"/>
        <v>-4.0752131676022113E-10</v>
      </c>
      <c r="G14">
        <f t="shared" si="3"/>
        <v>2.2307692307692308</v>
      </c>
      <c r="H14">
        <f t="shared" si="4"/>
        <v>0.44827586206896552</v>
      </c>
    </row>
    <row r="15" spans="1:11" x14ac:dyDescent="0.35">
      <c r="A15">
        <v>14</v>
      </c>
      <c r="B15" t="s">
        <v>42</v>
      </c>
      <c r="C15">
        <v>6</v>
      </c>
      <c r="D15">
        <f t="shared" si="0"/>
        <v>0.77815125038364363</v>
      </c>
      <c r="E15">
        <f t="shared" si="1"/>
        <v>5.4966770408454803E-7</v>
      </c>
      <c r="F15">
        <f t="shared" si="2"/>
        <v>-4.0752131676022113E-10</v>
      </c>
      <c r="G15">
        <f t="shared" si="3"/>
        <v>2.0714285714285716</v>
      </c>
      <c r="H15">
        <f t="shared" si="4"/>
        <v>0.48275862068965514</v>
      </c>
    </row>
    <row r="16" spans="1:11" x14ac:dyDescent="0.35">
      <c r="A16">
        <v>15</v>
      </c>
      <c r="B16" t="s">
        <v>102</v>
      </c>
      <c r="C16">
        <v>6</v>
      </c>
      <c r="D16">
        <f t="shared" si="0"/>
        <v>0.77815125038364363</v>
      </c>
      <c r="E16">
        <f t="shared" si="1"/>
        <v>5.4966770408454803E-7</v>
      </c>
      <c r="F16">
        <f t="shared" si="2"/>
        <v>-4.0752131676022113E-10</v>
      </c>
      <c r="G16">
        <f t="shared" si="3"/>
        <v>1.9333333333333333</v>
      </c>
      <c r="H16">
        <f t="shared" si="4"/>
        <v>0.51724137931034486</v>
      </c>
    </row>
    <row r="17" spans="1:8" x14ac:dyDescent="0.35">
      <c r="A17">
        <v>16</v>
      </c>
      <c r="B17" t="s">
        <v>118</v>
      </c>
      <c r="C17">
        <v>6</v>
      </c>
      <c r="D17">
        <f t="shared" si="0"/>
        <v>0.77815125038364363</v>
      </c>
      <c r="E17">
        <f t="shared" si="1"/>
        <v>5.4966770408454803E-7</v>
      </c>
      <c r="F17">
        <f t="shared" si="2"/>
        <v>-4.0752131676022113E-10</v>
      </c>
      <c r="G17">
        <f t="shared" si="3"/>
        <v>1.8125</v>
      </c>
      <c r="H17">
        <f t="shared" si="4"/>
        <v>0.55172413793103448</v>
      </c>
    </row>
    <row r="18" spans="1:8" x14ac:dyDescent="0.35">
      <c r="A18">
        <v>17</v>
      </c>
      <c r="B18" t="s">
        <v>124</v>
      </c>
      <c r="C18">
        <v>6</v>
      </c>
      <c r="D18">
        <f t="shared" si="0"/>
        <v>0.77815125038364363</v>
      </c>
      <c r="E18">
        <f t="shared" si="1"/>
        <v>5.4966770408454803E-7</v>
      </c>
      <c r="F18">
        <f t="shared" si="2"/>
        <v>-4.0752131676022113E-10</v>
      </c>
      <c r="G18">
        <f t="shared" si="3"/>
        <v>1.7058823529411764</v>
      </c>
      <c r="H18">
        <f t="shared" si="4"/>
        <v>0.5862068965517242</v>
      </c>
    </row>
    <row r="19" spans="1:8" x14ac:dyDescent="0.35">
      <c r="A19">
        <v>18</v>
      </c>
      <c r="B19" t="s">
        <v>111</v>
      </c>
      <c r="C19">
        <v>7</v>
      </c>
      <c r="D19">
        <f t="shared" si="0"/>
        <v>0.84509804001425681</v>
      </c>
      <c r="E19">
        <f t="shared" si="1"/>
        <v>4.3831541747824032E-3</v>
      </c>
      <c r="F19">
        <f t="shared" si="2"/>
        <v>2.901884484450454E-4</v>
      </c>
      <c r="G19">
        <f t="shared" si="3"/>
        <v>1.6111111111111112</v>
      </c>
      <c r="H19">
        <f t="shared" si="4"/>
        <v>0.62068965517241381</v>
      </c>
    </row>
    <row r="20" spans="1:8" x14ac:dyDescent="0.35">
      <c r="A20">
        <v>19</v>
      </c>
      <c r="B20" t="s">
        <v>135</v>
      </c>
      <c r="C20">
        <v>7</v>
      </c>
      <c r="D20">
        <f t="shared" si="0"/>
        <v>0.84509804001425681</v>
      </c>
      <c r="E20">
        <f t="shared" si="1"/>
        <v>4.3831541747824032E-3</v>
      </c>
      <c r="F20">
        <f t="shared" si="2"/>
        <v>2.901884484450454E-4</v>
      </c>
      <c r="G20">
        <f t="shared" si="3"/>
        <v>1.5263157894736843</v>
      </c>
      <c r="H20">
        <f t="shared" si="4"/>
        <v>0.65517241379310343</v>
      </c>
    </row>
    <row r="21" spans="1:8" x14ac:dyDescent="0.35">
      <c r="A21">
        <v>20</v>
      </c>
      <c r="B21" t="s">
        <v>141</v>
      </c>
      <c r="C21">
        <v>7</v>
      </c>
      <c r="D21">
        <f t="shared" si="0"/>
        <v>0.84509804001425681</v>
      </c>
      <c r="E21">
        <f t="shared" si="1"/>
        <v>4.3831541747824032E-3</v>
      </c>
      <c r="F21">
        <f t="shared" si="2"/>
        <v>2.901884484450454E-4</v>
      </c>
      <c r="G21">
        <f t="shared" si="3"/>
        <v>1.45</v>
      </c>
      <c r="H21">
        <f t="shared" si="4"/>
        <v>0.68965517241379315</v>
      </c>
    </row>
    <row r="22" spans="1:8" x14ac:dyDescent="0.35">
      <c r="A22">
        <v>21</v>
      </c>
      <c r="B22" t="s">
        <v>162</v>
      </c>
      <c r="C22">
        <v>7</v>
      </c>
      <c r="D22">
        <f t="shared" si="0"/>
        <v>0.84509804001425681</v>
      </c>
      <c r="E22">
        <f t="shared" si="1"/>
        <v>4.3831541747824032E-3</v>
      </c>
      <c r="F22">
        <f t="shared" si="2"/>
        <v>2.901884484450454E-4</v>
      </c>
      <c r="G22">
        <f t="shared" si="3"/>
        <v>1.3809523809523809</v>
      </c>
      <c r="H22">
        <f t="shared" si="4"/>
        <v>0.72413793103448276</v>
      </c>
    </row>
    <row r="23" spans="1:8" x14ac:dyDescent="0.35">
      <c r="A23">
        <v>22</v>
      </c>
      <c r="B23" t="s">
        <v>72</v>
      </c>
      <c r="C23">
        <v>10</v>
      </c>
      <c r="D23">
        <f t="shared" si="0"/>
        <v>1</v>
      </c>
      <c r="E23">
        <f t="shared" si="1"/>
        <v>4.8888461920073498E-2</v>
      </c>
      <c r="F23">
        <f t="shared" si="2"/>
        <v>1.0809598448228038E-2</v>
      </c>
      <c r="G23">
        <f t="shared" si="3"/>
        <v>1.3181818181818181</v>
      </c>
      <c r="H23">
        <f t="shared" si="4"/>
        <v>0.75862068965517249</v>
      </c>
    </row>
    <row r="24" spans="1:8" x14ac:dyDescent="0.35">
      <c r="A24">
        <v>23</v>
      </c>
      <c r="B24" t="s">
        <v>8</v>
      </c>
      <c r="C24">
        <v>12</v>
      </c>
      <c r="D24">
        <f t="shared" si="0"/>
        <v>1.0791812460476249</v>
      </c>
      <c r="E24">
        <f t="shared" si="1"/>
        <v>9.0173243219681232E-2</v>
      </c>
      <c r="F24">
        <f t="shared" si="2"/>
        <v>2.7077996953345614E-2</v>
      </c>
      <c r="G24">
        <f t="shared" si="3"/>
        <v>1.2608695652173914</v>
      </c>
      <c r="H24">
        <f t="shared" si="4"/>
        <v>0.79310344827586199</v>
      </c>
    </row>
    <row r="25" spans="1:8" x14ac:dyDescent="0.35">
      <c r="A25">
        <v>24</v>
      </c>
      <c r="B25" t="s">
        <v>97</v>
      </c>
      <c r="C25">
        <v>12</v>
      </c>
      <c r="D25">
        <f t="shared" si="0"/>
        <v>1.0791812460476249</v>
      </c>
      <c r="E25">
        <f t="shared" si="1"/>
        <v>9.0173243219681232E-2</v>
      </c>
      <c r="F25">
        <f t="shared" si="2"/>
        <v>2.7077996953345614E-2</v>
      </c>
      <c r="G25">
        <f t="shared" si="3"/>
        <v>1.2083333333333333</v>
      </c>
      <c r="H25">
        <f t="shared" si="4"/>
        <v>0.82758620689655182</v>
      </c>
    </row>
    <row r="26" spans="1:8" x14ac:dyDescent="0.35">
      <c r="A26">
        <v>25</v>
      </c>
      <c r="B26" t="s">
        <v>28</v>
      </c>
      <c r="C26">
        <v>15</v>
      </c>
      <c r="D26">
        <f t="shared" si="0"/>
        <v>1.1760912590556813</v>
      </c>
      <c r="E26">
        <f t="shared" si="1"/>
        <v>0.15776673808256447</v>
      </c>
      <c r="F26">
        <f t="shared" si="2"/>
        <v>6.2664729526738266E-2</v>
      </c>
      <c r="G26">
        <f t="shared" si="3"/>
        <v>1.1599999999999999</v>
      </c>
      <c r="H26">
        <f t="shared" si="4"/>
        <v>0.86206896551724144</v>
      </c>
    </row>
    <row r="27" spans="1:8" x14ac:dyDescent="0.35">
      <c r="A27">
        <v>26</v>
      </c>
      <c r="B27" t="s">
        <v>150</v>
      </c>
      <c r="C27">
        <v>17</v>
      </c>
      <c r="D27">
        <f t="shared" si="0"/>
        <v>1.2304489213782739</v>
      </c>
      <c r="E27">
        <f t="shared" si="1"/>
        <v>0.20390306968480781</v>
      </c>
      <c r="F27">
        <f t="shared" si="2"/>
        <v>9.2073710651497109E-2</v>
      </c>
      <c r="G27">
        <f t="shared" si="3"/>
        <v>1.1153846153846154</v>
      </c>
      <c r="H27">
        <f t="shared" si="4"/>
        <v>0.89655172413793105</v>
      </c>
    </row>
    <row r="28" spans="1:8" x14ac:dyDescent="0.35">
      <c r="A28">
        <v>27</v>
      </c>
      <c r="B28" t="s">
        <v>84</v>
      </c>
      <c r="C28">
        <v>29</v>
      </c>
      <c r="D28">
        <f t="shared" si="0"/>
        <v>1.4623979978989561</v>
      </c>
      <c r="E28">
        <f t="shared" si="1"/>
        <v>0.4671795658494462</v>
      </c>
      <c r="F28">
        <f t="shared" si="2"/>
        <v>0.3193197334790091</v>
      </c>
      <c r="G28">
        <f t="shared" si="3"/>
        <v>1.0740740740740742</v>
      </c>
      <c r="H28">
        <f t="shared" si="4"/>
        <v>0.93103448275862055</v>
      </c>
    </row>
    <row r="29" spans="1:8" x14ac:dyDescent="0.35">
      <c r="A29">
        <v>28</v>
      </c>
      <c r="B29" t="s">
        <v>60</v>
      </c>
      <c r="C29">
        <v>30</v>
      </c>
      <c r="D29">
        <f t="shared" si="0"/>
        <v>1.4771212547196624</v>
      </c>
      <c r="E29">
        <f t="shared" si="1"/>
        <v>0.48752318980467763</v>
      </c>
      <c r="F29">
        <f t="shared" si="2"/>
        <v>0.34040263845562435</v>
      </c>
      <c r="G29">
        <f t="shared" si="3"/>
        <v>1.0357142857142858</v>
      </c>
      <c r="H29">
        <f t="shared" si="4"/>
        <v>0.96551724137931028</v>
      </c>
    </row>
    <row r="32" spans="1:8" x14ac:dyDescent="0.35">
      <c r="B32" t="s">
        <v>187</v>
      </c>
      <c r="C32" t="s">
        <v>192</v>
      </c>
      <c r="D32" t="s">
        <v>193</v>
      </c>
      <c r="E32" t="s">
        <v>188</v>
      </c>
      <c r="F32" t="s">
        <v>189</v>
      </c>
      <c r="G32" t="s">
        <v>190</v>
      </c>
      <c r="H32" s="1" t="s">
        <v>191</v>
      </c>
    </row>
    <row r="33" spans="2:8" x14ac:dyDescent="0.35">
      <c r="B33">
        <v>2</v>
      </c>
      <c r="C33">
        <v>-1.7000000000000001E-2</v>
      </c>
      <c r="D33">
        <v>-3.3000000000000002E-2</v>
      </c>
      <c r="E33">
        <f>(C33-D33)/($K$9-$K$10)</f>
        <v>-0.16</v>
      </c>
      <c r="F33" s="2">
        <f>C33+(E33*($K$8-$K$9))</f>
        <v>-1.734235580875057E-2</v>
      </c>
      <c r="G33" s="2">
        <f t="shared" ref="G33:G39" si="5">$K$3+(F33*$K$7)</f>
        <v>0.77312361741595248</v>
      </c>
      <c r="H33" s="3">
        <f t="shared" ref="H33:H39" si="6">10^G33</f>
        <v>5.9309411864020518</v>
      </c>
    </row>
    <row r="34" spans="2:8" x14ac:dyDescent="0.35">
      <c r="B34">
        <v>5</v>
      </c>
      <c r="C34">
        <v>0.83599999999999997</v>
      </c>
      <c r="D34">
        <v>0.83</v>
      </c>
      <c r="E34">
        <f t="shared" ref="E34:E39" si="7">(C34-D34)/($K$9-$K$10)</f>
        <v>-6.0000000000000053E-2</v>
      </c>
      <c r="F34" s="2">
        <f t="shared" ref="F34:F39" si="8">C34+(E34*($K$8-$K$9))</f>
        <v>0.83587161657171849</v>
      </c>
      <c r="G34" s="2">
        <f t="shared" si="5"/>
        <v>1.0569498743402999</v>
      </c>
      <c r="H34" s="3">
        <f t="shared" si="6"/>
        <v>11.401181891252842</v>
      </c>
    </row>
    <row r="35" spans="2:8" x14ac:dyDescent="0.35">
      <c r="B35">
        <v>10</v>
      </c>
      <c r="C35">
        <v>1.292</v>
      </c>
      <c r="D35">
        <v>1.3009999999999999</v>
      </c>
      <c r="E35">
        <f t="shared" si="7"/>
        <v>8.999999999999897E-2</v>
      </c>
      <c r="F35" s="2">
        <f t="shared" si="8"/>
        <v>1.2921925751424221</v>
      </c>
      <c r="G35" s="2">
        <f t="shared" si="5"/>
        <v>1.2087475169244963</v>
      </c>
      <c r="H35" s="3">
        <f t="shared" si="6"/>
        <v>16.171396179283345</v>
      </c>
    </row>
    <row r="36" spans="2:8" x14ac:dyDescent="0.35">
      <c r="B36">
        <v>25</v>
      </c>
      <c r="C36">
        <v>1.7849999999999999</v>
      </c>
      <c r="D36">
        <v>1.8180000000000001</v>
      </c>
      <c r="E36">
        <f t="shared" si="7"/>
        <v>0.3300000000000014</v>
      </c>
      <c r="F36" s="2">
        <f t="shared" si="8"/>
        <v>1.7857061088555479</v>
      </c>
      <c r="G36" s="2">
        <f t="shared" si="5"/>
        <v>1.3729174714137584</v>
      </c>
      <c r="H36" s="3">
        <f t="shared" si="6"/>
        <v>23.600297162612165</v>
      </c>
    </row>
    <row r="37" spans="2:8" x14ac:dyDescent="0.35">
      <c r="B37">
        <v>50</v>
      </c>
      <c r="C37">
        <v>2.1070000000000002</v>
      </c>
      <c r="D37">
        <v>2.1589999999999998</v>
      </c>
      <c r="E37">
        <f t="shared" si="7"/>
        <v>0.51999999999999602</v>
      </c>
      <c r="F37" s="2">
        <f t="shared" si="8"/>
        <v>2.1081126563784394</v>
      </c>
      <c r="G37" s="2">
        <f t="shared" si="5"/>
        <v>1.4801677586260249</v>
      </c>
      <c r="H37" s="3">
        <f t="shared" si="6"/>
        <v>30.211184881915496</v>
      </c>
    </row>
    <row r="38" spans="2:8" x14ac:dyDescent="0.35">
      <c r="B38">
        <v>100</v>
      </c>
      <c r="C38">
        <v>2.4</v>
      </c>
      <c r="D38">
        <v>2.472</v>
      </c>
      <c r="E38">
        <f t="shared" si="7"/>
        <v>0.72000000000000064</v>
      </c>
      <c r="F38" s="2">
        <f t="shared" si="8"/>
        <v>2.4015406011393776</v>
      </c>
      <c r="G38" s="2">
        <f t="shared" si="5"/>
        <v>1.577778156409529</v>
      </c>
      <c r="H38" s="3">
        <f t="shared" si="6"/>
        <v>37.824932040859061</v>
      </c>
    </row>
    <row r="39" spans="2:8" x14ac:dyDescent="0.35">
      <c r="B39">
        <v>200</v>
      </c>
      <c r="C39">
        <v>2.67</v>
      </c>
      <c r="D39">
        <v>2.7629999999999999</v>
      </c>
      <c r="E39">
        <f t="shared" si="7"/>
        <v>0.92999999999999972</v>
      </c>
      <c r="F39" s="2">
        <f t="shared" si="8"/>
        <v>2.6719899431383625</v>
      </c>
      <c r="G39" s="2">
        <f t="shared" si="5"/>
        <v>1.6677445973165645</v>
      </c>
      <c r="H39" s="3">
        <f t="shared" si="6"/>
        <v>46.531236916261072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145A-5C6B-4FDD-B35A-7A78D24F4D1A}">
  <dimension ref="A1:K39"/>
  <sheetViews>
    <sheetView tabSelected="1" topLeftCell="A22" workbookViewId="0">
      <selection activeCell="I30" sqref="I30"/>
    </sheetView>
  </sheetViews>
  <sheetFormatPr defaultRowHeight="14.5" x14ac:dyDescent="0.35"/>
  <sheetData>
    <row r="1" spans="1:11" x14ac:dyDescent="0.35">
      <c r="A1" t="s">
        <v>169</v>
      </c>
      <c r="B1" t="s">
        <v>170</v>
      </c>
      <c r="C1" t="s">
        <v>171</v>
      </c>
      <c r="D1" t="s">
        <v>172</v>
      </c>
      <c r="E1" t="s">
        <v>173</v>
      </c>
      <c r="F1" t="s">
        <v>174</v>
      </c>
      <c r="G1" t="s">
        <v>175</v>
      </c>
      <c r="H1" t="s">
        <v>176</v>
      </c>
      <c r="J1" t="s">
        <v>177</v>
      </c>
      <c r="K1">
        <f>COUNT(C2:C29)</f>
        <v>28</v>
      </c>
    </row>
    <row r="2" spans="1:11" x14ac:dyDescent="0.35">
      <c r="A2">
        <v>1</v>
      </c>
      <c r="B2" t="s">
        <v>159</v>
      </c>
      <c r="C2">
        <v>1.01</v>
      </c>
      <c r="D2">
        <f t="shared" ref="D2:D29" si="0">LOG(C2)</f>
        <v>4.3213737826425782E-3</v>
      </c>
      <c r="E2">
        <f t="shared" ref="E2:E29" si="1">(D2-$K$3)^2</f>
        <v>0.58963601861841941</v>
      </c>
      <c r="F2">
        <f t="shared" ref="F2:F29" si="2">(D2-$K$3)^3</f>
        <v>-0.4527682947037302</v>
      </c>
      <c r="G2">
        <f t="shared" ref="G2:G29" si="3">($K$1+1)/A2</f>
        <v>29</v>
      </c>
      <c r="H2">
        <f t="shared" ref="H2:H29" si="4">1/G2</f>
        <v>3.4482758620689655E-2</v>
      </c>
      <c r="J2" t="s">
        <v>178</v>
      </c>
      <c r="K2">
        <f>AVERAGE(C2:C29)</f>
        <v>8.2603571428571421</v>
      </c>
    </row>
    <row r="3" spans="1:11" x14ac:dyDescent="0.35">
      <c r="A3">
        <v>2</v>
      </c>
      <c r="B3" t="s">
        <v>79</v>
      </c>
      <c r="C3">
        <v>1.76</v>
      </c>
      <c r="D3">
        <f t="shared" si="0"/>
        <v>0.24551266781414982</v>
      </c>
      <c r="E3">
        <f t="shared" si="1"/>
        <v>0.27739847177886912</v>
      </c>
      <c r="F3">
        <f t="shared" si="2"/>
        <v>-0.14610197819540691</v>
      </c>
      <c r="G3">
        <f t="shared" si="3"/>
        <v>14.5</v>
      </c>
      <c r="H3">
        <f t="shared" si="4"/>
        <v>6.8965517241379309E-2</v>
      </c>
      <c r="J3" t="s">
        <v>179</v>
      </c>
      <c r="K3">
        <f>AVERAGE(D2:D29)</f>
        <v>0.77219898031796752</v>
      </c>
    </row>
    <row r="4" spans="1:11" x14ac:dyDescent="0.35">
      <c r="A4">
        <v>3</v>
      </c>
      <c r="B4" t="s">
        <v>22</v>
      </c>
      <c r="C4">
        <v>2.27</v>
      </c>
      <c r="D4">
        <f t="shared" si="0"/>
        <v>0.35602585719312274</v>
      </c>
      <c r="E4">
        <f t="shared" si="1"/>
        <v>0.17320006841148722</v>
      </c>
      <c r="F4">
        <f t="shared" si="2"/>
        <v>-7.2081213396245403E-2</v>
      </c>
      <c r="G4">
        <f t="shared" si="3"/>
        <v>9.6666666666666661</v>
      </c>
      <c r="H4">
        <f t="shared" si="4"/>
        <v>0.10344827586206898</v>
      </c>
      <c r="J4" t="s">
        <v>180</v>
      </c>
      <c r="K4">
        <f>SUM(E2:E29)</f>
        <v>3.3750073719401192</v>
      </c>
    </row>
    <row r="5" spans="1:11" x14ac:dyDescent="0.35">
      <c r="A5">
        <v>4</v>
      </c>
      <c r="B5" t="s">
        <v>15</v>
      </c>
      <c r="C5">
        <v>2.48</v>
      </c>
      <c r="D5">
        <f t="shared" si="0"/>
        <v>0.39445168082621629</v>
      </c>
      <c r="E5">
        <f t="shared" si="1"/>
        <v>0.14269302227331079</v>
      </c>
      <c r="F5">
        <f t="shared" si="2"/>
        <v>-5.3901903820059459E-2</v>
      </c>
      <c r="G5">
        <f t="shared" si="3"/>
        <v>7.25</v>
      </c>
      <c r="H5">
        <f t="shared" si="4"/>
        <v>0.13793103448275862</v>
      </c>
      <c r="J5" t="s">
        <v>181</v>
      </c>
      <c r="K5">
        <f>SUM(F2:F29)</f>
        <v>0.23598139485444497</v>
      </c>
    </row>
    <row r="6" spans="1:11" x14ac:dyDescent="0.35">
      <c r="A6">
        <v>5</v>
      </c>
      <c r="B6" t="s">
        <v>67</v>
      </c>
      <c r="C6">
        <v>2.56</v>
      </c>
      <c r="D6">
        <f t="shared" si="0"/>
        <v>0.40823996531184958</v>
      </c>
      <c r="E6">
        <f t="shared" si="1"/>
        <v>0.13246616460422359</v>
      </c>
      <c r="F6">
        <f t="shared" si="2"/>
        <v>-4.8212254790991498E-2</v>
      </c>
      <c r="G6">
        <f t="shared" si="3"/>
        <v>5.8</v>
      </c>
      <c r="H6">
        <f t="shared" si="4"/>
        <v>0.17241379310344829</v>
      </c>
      <c r="J6" t="s">
        <v>182</v>
      </c>
      <c r="K6">
        <f>VAR(D2:D29)</f>
        <v>0.12500027303481931</v>
      </c>
    </row>
    <row r="7" spans="1:11" x14ac:dyDescent="0.35">
      <c r="A7">
        <v>6</v>
      </c>
      <c r="B7" t="s">
        <v>107</v>
      </c>
      <c r="C7">
        <v>3.06</v>
      </c>
      <c r="D7">
        <f t="shared" si="0"/>
        <v>0.48572142648158001</v>
      </c>
      <c r="E7">
        <f t="shared" si="1"/>
        <v>8.2069388852080302E-2</v>
      </c>
      <c r="F7">
        <f t="shared" si="2"/>
        <v>-2.3511037763191255E-2</v>
      </c>
      <c r="G7">
        <f t="shared" si="3"/>
        <v>4.833333333333333</v>
      </c>
      <c r="H7">
        <f t="shared" si="4"/>
        <v>0.20689655172413796</v>
      </c>
      <c r="J7" t="s">
        <v>183</v>
      </c>
      <c r="K7">
        <f>STDEV(D2:D29)</f>
        <v>0.35355377672260735</v>
      </c>
    </row>
    <row r="8" spans="1:11" x14ac:dyDescent="0.35">
      <c r="A8">
        <v>7</v>
      </c>
      <c r="B8" t="s">
        <v>146</v>
      </c>
      <c r="C8">
        <v>3.2</v>
      </c>
      <c r="D8">
        <f t="shared" si="0"/>
        <v>0.50514997831990605</v>
      </c>
      <c r="E8">
        <f t="shared" si="1"/>
        <v>7.1315169468160647E-2</v>
      </c>
      <c r="F8">
        <f t="shared" si="2"/>
        <v>-1.9044644833794925E-2</v>
      </c>
      <c r="G8">
        <f t="shared" si="3"/>
        <v>4.1428571428571432</v>
      </c>
      <c r="H8">
        <f t="shared" si="4"/>
        <v>0.24137931034482757</v>
      </c>
      <c r="J8" t="s">
        <v>184</v>
      </c>
      <c r="K8">
        <f>SKEW(D2:D29)</f>
        <v>0.21297677214709115</v>
      </c>
    </row>
    <row r="9" spans="1:11" x14ac:dyDescent="0.35">
      <c r="A9">
        <v>8</v>
      </c>
      <c r="B9" t="s">
        <v>129</v>
      </c>
      <c r="C9">
        <v>3.43</v>
      </c>
      <c r="D9">
        <f t="shared" si="0"/>
        <v>0.53529412004277055</v>
      </c>
      <c r="E9">
        <f t="shared" si="1"/>
        <v>5.6123912822010597E-2</v>
      </c>
      <c r="F9">
        <f t="shared" si="2"/>
        <v>-1.3296027725195756E-2</v>
      </c>
      <c r="G9">
        <f t="shared" si="3"/>
        <v>3.625</v>
      </c>
      <c r="H9">
        <f t="shared" si="4"/>
        <v>0.27586206896551724</v>
      </c>
      <c r="J9" t="s">
        <v>185</v>
      </c>
      <c r="K9">
        <v>0.2</v>
      </c>
    </row>
    <row r="10" spans="1:11" x14ac:dyDescent="0.35">
      <c r="A10">
        <v>9</v>
      </c>
      <c r="B10" t="s">
        <v>118</v>
      </c>
      <c r="C10">
        <v>3.95</v>
      </c>
      <c r="D10">
        <f t="shared" si="0"/>
        <v>0.59659709562646024</v>
      </c>
      <c r="E10">
        <f t="shared" si="1"/>
        <v>3.083602190720942E-2</v>
      </c>
      <c r="F10">
        <f t="shared" si="2"/>
        <v>-5.4148635632945809E-3</v>
      </c>
      <c r="G10">
        <f t="shared" si="3"/>
        <v>3.2222222222222223</v>
      </c>
      <c r="H10">
        <f t="shared" si="4"/>
        <v>0.31034482758620691</v>
      </c>
      <c r="J10" t="s">
        <v>186</v>
      </c>
      <c r="K10">
        <v>0.3</v>
      </c>
    </row>
    <row r="11" spans="1:11" x14ac:dyDescent="0.35">
      <c r="A11">
        <v>10</v>
      </c>
      <c r="B11" t="s">
        <v>53</v>
      </c>
      <c r="C11">
        <v>4.32</v>
      </c>
      <c r="D11">
        <f t="shared" si="0"/>
        <v>0.63548374681491215</v>
      </c>
      <c r="E11">
        <f t="shared" si="1"/>
        <v>1.8691055071794953E-2</v>
      </c>
      <c r="F11">
        <f t="shared" si="2"/>
        <v>-2.5553519585589145E-3</v>
      </c>
      <c r="G11">
        <f t="shared" si="3"/>
        <v>2.9</v>
      </c>
      <c r="H11">
        <f t="shared" si="4"/>
        <v>0.34482758620689657</v>
      </c>
    </row>
    <row r="12" spans="1:11" x14ac:dyDescent="0.35">
      <c r="A12">
        <v>11</v>
      </c>
      <c r="B12" t="s">
        <v>48</v>
      </c>
      <c r="C12">
        <v>5.26</v>
      </c>
      <c r="D12">
        <f t="shared" si="0"/>
        <v>0.72098574415373906</v>
      </c>
      <c r="E12">
        <f t="shared" si="1"/>
        <v>2.6227955584130378E-3</v>
      </c>
      <c r="F12">
        <f t="shared" si="2"/>
        <v>-1.3432184834349638E-4</v>
      </c>
      <c r="G12">
        <f t="shared" si="3"/>
        <v>2.6363636363636362</v>
      </c>
      <c r="H12">
        <f t="shared" si="4"/>
        <v>0.37931034482758624</v>
      </c>
    </row>
    <row r="13" spans="1:11" x14ac:dyDescent="0.35">
      <c r="A13">
        <v>12</v>
      </c>
      <c r="B13" t="s">
        <v>124</v>
      </c>
      <c r="C13">
        <v>5.35</v>
      </c>
      <c r="D13">
        <f t="shared" si="0"/>
        <v>0.72835378202122847</v>
      </c>
      <c r="E13">
        <f t="shared" si="1"/>
        <v>1.9224014136803691E-3</v>
      </c>
      <c r="F13">
        <f t="shared" si="2"/>
        <v>-8.4288071188747256E-5</v>
      </c>
      <c r="G13">
        <f t="shared" si="3"/>
        <v>2.4166666666666665</v>
      </c>
      <c r="H13">
        <f t="shared" si="4"/>
        <v>0.41379310344827591</v>
      </c>
    </row>
    <row r="14" spans="1:11" x14ac:dyDescent="0.35">
      <c r="A14">
        <v>13</v>
      </c>
      <c r="B14" t="s">
        <v>102</v>
      </c>
      <c r="C14">
        <v>5.46</v>
      </c>
      <c r="D14">
        <f t="shared" si="0"/>
        <v>0.73719264270473728</v>
      </c>
      <c r="E14">
        <f t="shared" si="1"/>
        <v>1.2254436730914585E-3</v>
      </c>
      <c r="F14">
        <f t="shared" si="2"/>
        <v>-4.2898294946236551E-5</v>
      </c>
      <c r="G14">
        <f t="shared" si="3"/>
        <v>2.2307692307692308</v>
      </c>
      <c r="H14">
        <f t="shared" si="4"/>
        <v>0.44827586206896552</v>
      </c>
    </row>
    <row r="15" spans="1:11" x14ac:dyDescent="0.35">
      <c r="A15">
        <v>14</v>
      </c>
      <c r="B15" t="s">
        <v>156</v>
      </c>
      <c r="C15">
        <v>5.5</v>
      </c>
      <c r="D15">
        <f t="shared" si="0"/>
        <v>0.74036268949424389</v>
      </c>
      <c r="E15">
        <f t="shared" si="1"/>
        <v>1.0135494134127098E-3</v>
      </c>
      <c r="F15">
        <f t="shared" si="2"/>
        <v>-3.2267653889621521E-5</v>
      </c>
      <c r="G15">
        <f t="shared" si="3"/>
        <v>2.0714285714285716</v>
      </c>
      <c r="H15">
        <f t="shared" si="4"/>
        <v>0.48275862068965514</v>
      </c>
    </row>
    <row r="16" spans="1:11" x14ac:dyDescent="0.35">
      <c r="A16">
        <v>15</v>
      </c>
      <c r="B16" t="s">
        <v>35</v>
      </c>
      <c r="C16">
        <v>6.15</v>
      </c>
      <c r="D16">
        <f t="shared" si="0"/>
        <v>0.7888751157754168</v>
      </c>
      <c r="E16">
        <f t="shared" si="1"/>
        <v>2.7809349379519715E-4</v>
      </c>
      <c r="F16">
        <f t="shared" si="2"/>
        <v>4.6375247723640392E-6</v>
      </c>
      <c r="G16">
        <f t="shared" si="3"/>
        <v>1.9333333333333333</v>
      </c>
      <c r="H16">
        <f t="shared" si="4"/>
        <v>0.51724137931034486</v>
      </c>
    </row>
    <row r="17" spans="1:8" x14ac:dyDescent="0.35">
      <c r="A17">
        <v>16</v>
      </c>
      <c r="B17" t="s">
        <v>8</v>
      </c>
      <c r="C17">
        <v>6.51</v>
      </c>
      <c r="D17">
        <f t="shared" si="0"/>
        <v>0.81358098856819194</v>
      </c>
      <c r="E17">
        <f t="shared" si="1"/>
        <v>1.7124706068216422E-3</v>
      </c>
      <c r="F17">
        <f t="shared" si="2"/>
        <v>7.0865472779760023E-5</v>
      </c>
      <c r="G17">
        <f t="shared" si="3"/>
        <v>1.8125</v>
      </c>
      <c r="H17">
        <f t="shared" si="4"/>
        <v>0.55172413793103448</v>
      </c>
    </row>
    <row r="18" spans="1:8" x14ac:dyDescent="0.35">
      <c r="A18">
        <v>17</v>
      </c>
      <c r="B18" t="s">
        <v>42</v>
      </c>
      <c r="C18">
        <v>6.58</v>
      </c>
      <c r="D18">
        <f t="shared" si="0"/>
        <v>0.81822589361395548</v>
      </c>
      <c r="E18">
        <f t="shared" si="1"/>
        <v>2.1184767475563933E-3</v>
      </c>
      <c r="F18">
        <f t="shared" si="2"/>
        <v>9.7506945579344681E-5</v>
      </c>
      <c r="G18">
        <f t="shared" si="3"/>
        <v>1.7058823529411764</v>
      </c>
      <c r="H18">
        <f t="shared" si="4"/>
        <v>0.5862068965517242</v>
      </c>
    </row>
    <row r="19" spans="1:8" x14ac:dyDescent="0.35">
      <c r="A19">
        <v>18</v>
      </c>
      <c r="B19" t="s">
        <v>141</v>
      </c>
      <c r="C19">
        <v>6.72</v>
      </c>
      <c r="D19">
        <f t="shared" si="0"/>
        <v>0.82736927305382524</v>
      </c>
      <c r="E19">
        <f t="shared" si="1"/>
        <v>3.0437612005602349E-3</v>
      </c>
      <c r="F19">
        <f t="shared" si="2"/>
        <v>1.679251964529539E-4</v>
      </c>
      <c r="G19">
        <f t="shared" si="3"/>
        <v>1.6111111111111112</v>
      </c>
      <c r="H19">
        <f t="shared" si="4"/>
        <v>0.62068965517241381</v>
      </c>
    </row>
    <row r="20" spans="1:8" x14ac:dyDescent="0.35">
      <c r="A20">
        <v>19</v>
      </c>
      <c r="B20" t="s">
        <v>91</v>
      </c>
      <c r="C20">
        <v>6.9</v>
      </c>
      <c r="D20">
        <f t="shared" si="0"/>
        <v>0.83884909073725533</v>
      </c>
      <c r="E20">
        <f t="shared" si="1"/>
        <v>4.4422372189032574E-3</v>
      </c>
      <c r="F20">
        <f t="shared" si="2"/>
        <v>2.9607560114857208E-4</v>
      </c>
      <c r="G20">
        <f t="shared" si="3"/>
        <v>1.5263157894736843</v>
      </c>
      <c r="H20">
        <f t="shared" si="4"/>
        <v>0.65517241379310343</v>
      </c>
    </row>
    <row r="21" spans="1:8" x14ac:dyDescent="0.35">
      <c r="A21">
        <v>20</v>
      </c>
      <c r="B21" t="s">
        <v>97</v>
      </c>
      <c r="C21">
        <v>7.22</v>
      </c>
      <c r="D21">
        <f t="shared" si="0"/>
        <v>0.85853719756963909</v>
      </c>
      <c r="E21">
        <f t="shared" si="1"/>
        <v>7.4542877581968382E-3</v>
      </c>
      <c r="F21">
        <f t="shared" si="2"/>
        <v>6.4358991592367444E-4</v>
      </c>
      <c r="G21">
        <f t="shared" si="3"/>
        <v>1.45</v>
      </c>
      <c r="H21">
        <f t="shared" si="4"/>
        <v>0.68965517241379315</v>
      </c>
    </row>
    <row r="22" spans="1:8" x14ac:dyDescent="0.35">
      <c r="A22">
        <v>21</v>
      </c>
      <c r="B22" t="s">
        <v>72</v>
      </c>
      <c r="C22">
        <v>9.2799999999999994</v>
      </c>
      <c r="D22">
        <f t="shared" si="0"/>
        <v>0.96754797621886202</v>
      </c>
      <c r="E22">
        <f t="shared" si="1"/>
        <v>3.8161230199487695E-2</v>
      </c>
      <c r="F22">
        <f t="shared" si="2"/>
        <v>7.4547580018128126E-3</v>
      </c>
      <c r="G22">
        <f t="shared" si="3"/>
        <v>1.3809523809523809</v>
      </c>
      <c r="H22">
        <f t="shared" si="4"/>
        <v>0.72413793103448276</v>
      </c>
    </row>
    <row r="23" spans="1:8" x14ac:dyDescent="0.35">
      <c r="A23">
        <v>22</v>
      </c>
      <c r="B23" t="s">
        <v>162</v>
      </c>
      <c r="C23">
        <v>9.94</v>
      </c>
      <c r="D23">
        <f t="shared" si="0"/>
        <v>0.99738638439731331</v>
      </c>
      <c r="E23">
        <f t="shared" si="1"/>
        <v>5.070936695599456E-2</v>
      </c>
      <c r="F23">
        <f t="shared" si="2"/>
        <v>1.1419110707327372E-2</v>
      </c>
      <c r="G23">
        <f t="shared" si="3"/>
        <v>1.3181818181818181</v>
      </c>
      <c r="H23">
        <f t="shared" si="4"/>
        <v>0.75862068965517249</v>
      </c>
    </row>
    <row r="24" spans="1:8" x14ac:dyDescent="0.35">
      <c r="A24">
        <v>23</v>
      </c>
      <c r="B24" t="s">
        <v>135</v>
      </c>
      <c r="C24">
        <v>10.44</v>
      </c>
      <c r="D24">
        <f t="shared" si="0"/>
        <v>1.0187004986662433</v>
      </c>
      <c r="E24">
        <f t="shared" si="1"/>
        <v>6.0762998548005362E-2</v>
      </c>
      <c r="F24">
        <f t="shared" si="2"/>
        <v>1.4978171401477402E-2</v>
      </c>
      <c r="G24">
        <f t="shared" si="3"/>
        <v>1.2608695652173914</v>
      </c>
      <c r="H24">
        <f t="shared" si="4"/>
        <v>0.79310344827586199</v>
      </c>
    </row>
    <row r="25" spans="1:8" x14ac:dyDescent="0.35">
      <c r="A25">
        <v>24</v>
      </c>
      <c r="B25" t="s">
        <v>150</v>
      </c>
      <c r="C25">
        <v>14.62</v>
      </c>
      <c r="D25">
        <f t="shared" si="0"/>
        <v>1.1649473726218416</v>
      </c>
      <c r="E25">
        <f t="shared" si="1"/>
        <v>0.15425129965727774</v>
      </c>
      <c r="F25">
        <f t="shared" si="2"/>
        <v>6.0581949951178951E-2</v>
      </c>
      <c r="G25">
        <f t="shared" si="3"/>
        <v>1.2083333333333333</v>
      </c>
      <c r="H25">
        <f t="shared" si="4"/>
        <v>0.82758620689655182</v>
      </c>
    </row>
    <row r="26" spans="1:8" x14ac:dyDescent="0.35">
      <c r="A26">
        <v>25</v>
      </c>
      <c r="B26" t="s">
        <v>111</v>
      </c>
      <c r="C26">
        <v>15.75</v>
      </c>
      <c r="D26">
        <f t="shared" si="0"/>
        <v>1.1972805581256194</v>
      </c>
      <c r="E26">
        <f t="shared" si="1"/>
        <v>0.18069434779144281</v>
      </c>
      <c r="F26">
        <f t="shared" si="2"/>
        <v>7.6809838460111107E-2</v>
      </c>
      <c r="G26">
        <f t="shared" si="3"/>
        <v>1.1599999999999999</v>
      </c>
      <c r="H26">
        <f t="shared" si="4"/>
        <v>0.86206896551724144</v>
      </c>
    </row>
    <row r="27" spans="1:8" x14ac:dyDescent="0.35">
      <c r="A27">
        <v>26</v>
      </c>
      <c r="B27" t="s">
        <v>28</v>
      </c>
      <c r="C27">
        <v>16.59</v>
      </c>
      <c r="D27">
        <f t="shared" si="0"/>
        <v>1.2198463860243607</v>
      </c>
      <c r="E27">
        <f t="shared" si="1"/>
        <v>0.20038819983566417</v>
      </c>
      <c r="F27">
        <f t="shared" si="2"/>
        <v>8.970325779060935E-2</v>
      </c>
      <c r="G27">
        <f t="shared" si="3"/>
        <v>1.1153846153846154</v>
      </c>
      <c r="H27">
        <f t="shared" si="4"/>
        <v>0.89655172413793105</v>
      </c>
    </row>
    <row r="28" spans="1:8" x14ac:dyDescent="0.35">
      <c r="A28">
        <v>27</v>
      </c>
      <c r="B28" t="s">
        <v>60</v>
      </c>
      <c r="C28">
        <v>28.45</v>
      </c>
      <c r="D28">
        <f t="shared" si="0"/>
        <v>1.4540822707310899</v>
      </c>
      <c r="E28">
        <f t="shared" si="1"/>
        <v>0.46496482174462656</v>
      </c>
      <c r="F28">
        <f t="shared" si="2"/>
        <v>0.31705174257757684</v>
      </c>
      <c r="G28">
        <f t="shared" si="3"/>
        <v>1.0740740740740742</v>
      </c>
      <c r="H28">
        <f t="shared" si="4"/>
        <v>0.93103448275862055</v>
      </c>
    </row>
    <row r="29" spans="1:8" x14ac:dyDescent="0.35">
      <c r="A29">
        <v>28</v>
      </c>
      <c r="B29" t="s">
        <v>84</v>
      </c>
      <c r="C29">
        <v>36.53</v>
      </c>
      <c r="D29">
        <f t="shared" si="0"/>
        <v>1.5626496722119168</v>
      </c>
      <c r="E29">
        <f t="shared" si="1"/>
        <v>0.62481229631562307</v>
      </c>
      <c r="F29">
        <f t="shared" si="2"/>
        <v>0.49388331192653151</v>
      </c>
      <c r="G29">
        <f t="shared" si="3"/>
        <v>1.0357142857142858</v>
      </c>
      <c r="H29">
        <f t="shared" si="4"/>
        <v>0.96551724137931028</v>
      </c>
    </row>
    <row r="32" spans="1:8" x14ac:dyDescent="0.35">
      <c r="B32" t="s">
        <v>187</v>
      </c>
      <c r="C32" t="s">
        <v>193</v>
      </c>
      <c r="D32" t="s">
        <v>194</v>
      </c>
      <c r="E32" t="s">
        <v>188</v>
      </c>
      <c r="F32" t="s">
        <v>189</v>
      </c>
      <c r="G32" t="s">
        <v>190</v>
      </c>
      <c r="H32" s="1" t="s">
        <v>191</v>
      </c>
    </row>
    <row r="33" spans="2:8" x14ac:dyDescent="0.35">
      <c r="B33">
        <v>2</v>
      </c>
      <c r="C33">
        <v>-3.3000000000000002E-2</v>
      </c>
      <c r="D33">
        <v>-0.05</v>
      </c>
      <c r="E33">
        <f>(C33-D33)/($K$9-$K$10)</f>
        <v>-0.17000000000000004</v>
      </c>
      <c r="F33" s="2">
        <f>C33+(E33*($K$8-$K$9))</f>
        <v>-3.5206051265005499E-2</v>
      </c>
      <c r="G33" s="2">
        <f t="shared" ref="G33:G39" si="5">$K$3+(F33*$K$7)</f>
        <v>0.7597517479297351</v>
      </c>
      <c r="H33" s="3">
        <f t="shared" ref="H33:H39" si="6">10^G33</f>
        <v>5.7511109748256084</v>
      </c>
    </row>
    <row r="34" spans="2:8" x14ac:dyDescent="0.35">
      <c r="B34">
        <v>5</v>
      </c>
      <c r="C34">
        <v>0.83</v>
      </c>
      <c r="D34">
        <v>0.82399999999999995</v>
      </c>
      <c r="E34">
        <f t="shared" ref="E34:E39" si="7">(C34-D34)/($K$9-$K$10)</f>
        <v>-6.0000000000000067E-2</v>
      </c>
      <c r="F34" s="2">
        <f t="shared" ref="F34:F39" si="8">C34+(E34*($K$8-$K$9))</f>
        <v>0.82922139367117453</v>
      </c>
      <c r="G34" s="2">
        <f t="shared" si="5"/>
        <v>1.0653733357895954</v>
      </c>
      <c r="H34" s="3">
        <f t="shared" si="6"/>
        <v>11.62447467799236</v>
      </c>
    </row>
    <row r="35" spans="2:8" x14ac:dyDescent="0.35">
      <c r="B35">
        <v>10</v>
      </c>
      <c r="C35">
        <v>1.3009999999999999</v>
      </c>
      <c r="D35">
        <v>1.3089999999999999</v>
      </c>
      <c r="E35">
        <f t="shared" si="7"/>
        <v>8.0000000000000085E-2</v>
      </c>
      <c r="F35" s="2">
        <f t="shared" si="8"/>
        <v>1.3020381417717672</v>
      </c>
      <c r="G35" s="2">
        <f t="shared" si="5"/>
        <v>1.2325394827782614</v>
      </c>
      <c r="H35" s="3">
        <f t="shared" si="6"/>
        <v>17.082030099328076</v>
      </c>
    </row>
    <row r="36" spans="2:8" x14ac:dyDescent="0.35">
      <c r="B36">
        <v>25</v>
      </c>
      <c r="C36">
        <v>1.8180000000000001</v>
      </c>
      <c r="D36">
        <v>1.849</v>
      </c>
      <c r="E36">
        <f t="shared" si="7"/>
        <v>0.30999999999999922</v>
      </c>
      <c r="F36" s="2">
        <f t="shared" si="8"/>
        <v>1.8220227993655984</v>
      </c>
      <c r="G36" s="2">
        <f t="shared" si="5"/>
        <v>1.4163820223083723</v>
      </c>
      <c r="H36" s="3">
        <f t="shared" si="6"/>
        <v>26.084470325393603</v>
      </c>
    </row>
    <row r="37" spans="2:8" x14ac:dyDescent="0.35">
      <c r="B37">
        <v>50</v>
      </c>
      <c r="C37">
        <v>2.1589999999999998</v>
      </c>
      <c r="D37">
        <v>2.2109999999999999</v>
      </c>
      <c r="E37">
        <f t="shared" si="7"/>
        <v>0.52000000000000057</v>
      </c>
      <c r="F37" s="2">
        <f t="shared" si="8"/>
        <v>2.1657479215164872</v>
      </c>
      <c r="G37" s="2">
        <f t="shared" si="5"/>
        <v>1.5379073373992584</v>
      </c>
      <c r="H37" s="3">
        <f t="shared" si="6"/>
        <v>34.507010610724194</v>
      </c>
    </row>
    <row r="38" spans="2:8" x14ac:dyDescent="0.35">
      <c r="B38">
        <v>100</v>
      </c>
      <c r="C38">
        <v>2.472</v>
      </c>
      <c r="D38">
        <v>2.544</v>
      </c>
      <c r="E38">
        <f t="shared" si="7"/>
        <v>0.72000000000000075</v>
      </c>
      <c r="F38" s="2">
        <f t="shared" si="8"/>
        <v>2.4813432759459055</v>
      </c>
      <c r="G38" s="2">
        <f t="shared" si="5"/>
        <v>1.6494872668738894</v>
      </c>
      <c r="H38" s="3">
        <f t="shared" si="6"/>
        <v>44.615654347804664</v>
      </c>
    </row>
    <row r="39" spans="2:8" x14ac:dyDescent="0.35">
      <c r="B39">
        <v>200</v>
      </c>
      <c r="C39">
        <v>2.7629999999999999</v>
      </c>
      <c r="D39">
        <v>2.8559999999999999</v>
      </c>
      <c r="E39">
        <f t="shared" si="7"/>
        <v>0.92999999999999994</v>
      </c>
      <c r="F39" s="2">
        <f t="shared" si="8"/>
        <v>2.7750683980967947</v>
      </c>
      <c r="G39" s="2">
        <f t="shared" si="5"/>
        <v>1.7533348931286454</v>
      </c>
      <c r="H39" s="3">
        <f t="shared" si="6"/>
        <v>56.667609583034768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2019-04-16T10:55:37Z</dcterms:modified>
</cp:coreProperties>
</file>