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mitrovo\"/>
    </mc:Choice>
  </mc:AlternateContent>
  <xr:revisionPtr revIDLastSave="0" documentId="13_ncr:1_{AD3BBDC5-DC55-4BF0-8527-A8EC127E498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/>
  <c r="E14" i="3"/>
  <c r="D7" i="3"/>
  <c r="D6" i="3"/>
  <c r="D5" i="3"/>
  <c r="D4" i="3"/>
  <c r="D3" i="3"/>
  <c r="K2" i="3"/>
  <c r="D2" i="3"/>
  <c r="K1" i="3"/>
  <c r="G6" i="3" s="1"/>
  <c r="H6" i="3" s="1"/>
  <c r="E20" i="2"/>
  <c r="E19" i="2"/>
  <c r="E18" i="2"/>
  <c r="E17" i="2"/>
  <c r="E16" i="2"/>
  <c r="E15" i="2"/>
  <c r="E14" i="2"/>
  <c r="D7" i="2"/>
  <c r="D6" i="2"/>
  <c r="D5" i="2"/>
  <c r="D4" i="2"/>
  <c r="D3" i="2"/>
  <c r="K2" i="2"/>
  <c r="D2" i="2"/>
  <c r="K1" i="2"/>
  <c r="I3" i="1"/>
  <c r="I4" i="1"/>
  <c r="I7" i="1"/>
  <c r="I8" i="1"/>
  <c r="I6" i="1"/>
  <c r="H3" i="1"/>
  <c r="H4" i="1"/>
  <c r="H7" i="1"/>
  <c r="H8" i="1"/>
  <c r="H6" i="1"/>
  <c r="I5" i="1"/>
  <c r="H5" i="1"/>
  <c r="G5" i="3" l="1"/>
  <c r="H5" i="3" s="1"/>
  <c r="G7" i="3"/>
  <c r="H7" i="3" s="1"/>
  <c r="F17" i="3"/>
  <c r="G3" i="3"/>
  <c r="H3" i="3" s="1"/>
  <c r="K8" i="3"/>
  <c r="F14" i="3" s="1"/>
  <c r="K6" i="3"/>
  <c r="F18" i="3"/>
  <c r="F19" i="3"/>
  <c r="F16" i="3"/>
  <c r="G2" i="3"/>
  <c r="H2" i="3" s="1"/>
  <c r="K3" i="3"/>
  <c r="E5" i="3" s="1"/>
  <c r="G4" i="3"/>
  <c r="H4" i="3" s="1"/>
  <c r="K7" i="3"/>
  <c r="G5" i="2"/>
  <c r="H5" i="2" s="1"/>
  <c r="G7" i="2"/>
  <c r="H7" i="2" s="1"/>
  <c r="G3" i="2"/>
  <c r="H3" i="2" s="1"/>
  <c r="K7" i="2"/>
  <c r="K6" i="2"/>
  <c r="K8" i="2"/>
  <c r="F17" i="2" s="1"/>
  <c r="K3" i="2"/>
  <c r="G4" i="2"/>
  <c r="H4" i="2" s="1"/>
  <c r="G6" i="2"/>
  <c r="H6" i="2" s="1"/>
  <c r="G2" i="2"/>
  <c r="H2" i="2" s="1"/>
  <c r="F5" i="3" l="1"/>
  <c r="F20" i="3"/>
  <c r="G20" i="3" s="1"/>
  <c r="H20" i="3" s="1"/>
  <c r="F15" i="3"/>
  <c r="F6" i="3"/>
  <c r="F4" i="3"/>
  <c r="F2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E6" i="3"/>
  <c r="E4" i="3"/>
  <c r="E2" i="3"/>
  <c r="E7" i="3"/>
  <c r="E3" i="3"/>
  <c r="F7" i="3"/>
  <c r="F3" i="3"/>
  <c r="F15" i="2"/>
  <c r="F16" i="2"/>
  <c r="G16" i="2" s="1"/>
  <c r="H16" i="2" s="1"/>
  <c r="F18" i="2"/>
  <c r="G18" i="2" s="1"/>
  <c r="H18" i="2" s="1"/>
  <c r="F19" i="2"/>
  <c r="G19" i="2" s="1"/>
  <c r="H19" i="2" s="1"/>
  <c r="F20" i="2"/>
  <c r="F14" i="2"/>
  <c r="G14" i="2" s="1"/>
  <c r="H14" i="2" s="1"/>
  <c r="F7" i="2"/>
  <c r="F5" i="2"/>
  <c r="F3" i="2"/>
  <c r="E3" i="2"/>
  <c r="G20" i="2"/>
  <c r="H20" i="2" s="1"/>
  <c r="G17" i="2"/>
  <c r="H17" i="2" s="1"/>
  <c r="G15" i="2"/>
  <c r="H15" i="2" s="1"/>
  <c r="E7" i="2"/>
  <c r="E5" i="2"/>
  <c r="E6" i="2"/>
  <c r="E4" i="2"/>
  <c r="E2" i="2"/>
  <c r="F2" i="2"/>
  <c r="F6" i="2"/>
  <c r="F4" i="2"/>
  <c r="K5" i="3" l="1"/>
  <c r="K4" i="3"/>
  <c r="K4" i="2"/>
  <c r="K5" i="2"/>
</calcChain>
</file>

<file path=xl/sharedStrings.xml><?xml version="1.0" encoding="utf-8"?>
<sst xmlns="http://schemas.openxmlformats.org/spreadsheetml/2006/main" count="114" uniqueCount="76">
  <si>
    <t>Dmitrovo</t>
  </si>
  <si>
    <t>start_date</t>
  </si>
  <si>
    <t>end_date</t>
  </si>
  <si>
    <t>duration</t>
  </si>
  <si>
    <t>peak</t>
  </si>
  <si>
    <t>sum</t>
  </si>
  <si>
    <t>average</t>
  </si>
  <si>
    <t>median</t>
  </si>
  <si>
    <t>02/01/1982</t>
  </si>
  <si>
    <t>08/01/1982</t>
  </si>
  <si>
    <t>6</t>
  </si>
  <si>
    <t>-1.7</t>
  </si>
  <si>
    <t>-5.82</t>
  </si>
  <si>
    <t>-0.97</t>
  </si>
  <si>
    <t>-1.03</t>
  </si>
  <si>
    <t>07/01/1983</t>
  </si>
  <si>
    <t>12/01/1983</t>
  </si>
  <si>
    <t>5</t>
  </si>
  <si>
    <t>-1.12</t>
  </si>
  <si>
    <t>-2.67</t>
  </si>
  <si>
    <t>-0.53</t>
  </si>
  <si>
    <t>-0.35</t>
  </si>
  <si>
    <t>06/01/1984</t>
  </si>
  <si>
    <t>11/01/1984</t>
  </si>
  <si>
    <t>-1.29</t>
  </si>
  <si>
    <t>-4.98</t>
  </si>
  <si>
    <t>-1</t>
  </si>
  <si>
    <t>-1.15</t>
  </si>
  <si>
    <t>03/01/1986</t>
  </si>
  <si>
    <t>12/01/1986</t>
  </si>
  <si>
    <t>9</t>
  </si>
  <si>
    <t>-2.24</t>
  </si>
  <si>
    <t>-13.31</t>
  </si>
  <si>
    <t>-1.48</t>
  </si>
  <si>
    <t>-1.76</t>
  </si>
  <si>
    <t>09/01/1988</t>
  </si>
  <si>
    <t>01/01/1990</t>
  </si>
  <si>
    <t>16</t>
  </si>
  <si>
    <t>-1.49</t>
  </si>
  <si>
    <t>-15.04</t>
  </si>
  <si>
    <t>-0.94</t>
  </si>
  <si>
    <t>-0.92</t>
  </si>
  <si>
    <t>12/01/1996</t>
  </si>
  <si>
    <t>05/01/1997</t>
  </si>
  <si>
    <t>-2.15</t>
  </si>
  <si>
    <t>-6.57</t>
  </si>
  <si>
    <t>-1.31</t>
  </si>
  <si>
    <t>-1.39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</si>
  <si>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</si>
  <si>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</si>
  <si>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</si>
  <si>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</si>
  <si>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</si>
  <si>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</si>
  <si>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</si>
  <si>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</si>
  <si>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</si>
  <si>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</si>
  <si>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</si>
  <si>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</si>
  <si>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</si>
  <si>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</si>
  <si>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</si>
  <si>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</si>
  <si>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</si>
  <si>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</si>
  <si>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</si>
  <si>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</si>
  <si>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</si>
  <si>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</si>
  <si>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</si>
  <si>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</si>
  <si>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</si>
  <si>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(1.4)</t>
  </si>
  <si>
    <t>K (1.5)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</si>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</sst>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I8" sqref="I3:I8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48</v>
      </c>
    </row>
    <row r="3" spans="1:9" x14ac:dyDescent="0.3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>
        <f>C3*1</f>
        <v>5</v>
      </c>
      <c r="I3">
        <f>E3*-1</f>
        <v>2.67</v>
      </c>
    </row>
    <row r="4" spans="1:9" x14ac:dyDescent="0.35">
      <c r="A4" t="s">
        <v>22</v>
      </c>
      <c r="B4" t="s">
        <v>23</v>
      </c>
      <c r="C4" t="s">
        <v>17</v>
      </c>
      <c r="D4" t="s">
        <v>24</v>
      </c>
      <c r="E4" t="s">
        <v>25</v>
      </c>
      <c r="F4" t="s">
        <v>26</v>
      </c>
      <c r="G4" t="s">
        <v>27</v>
      </c>
      <c r="H4">
        <f>C4*1</f>
        <v>5</v>
      </c>
      <c r="I4">
        <f>E4*-1</f>
        <v>4.9800000000000004</v>
      </c>
    </row>
    <row r="5" spans="1:9" x14ac:dyDescent="0.3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>
        <f>C5*1</f>
        <v>6</v>
      </c>
      <c r="I5">
        <f>E5*-1</f>
        <v>5.82</v>
      </c>
    </row>
    <row r="6" spans="1:9" x14ac:dyDescent="0.35">
      <c r="A6" t="s">
        <v>42</v>
      </c>
      <c r="B6" t="s">
        <v>43</v>
      </c>
      <c r="C6" t="s">
        <v>17</v>
      </c>
      <c r="D6" t="s">
        <v>44</v>
      </c>
      <c r="E6" t="s">
        <v>45</v>
      </c>
      <c r="F6" t="s">
        <v>46</v>
      </c>
      <c r="G6" t="s">
        <v>47</v>
      </c>
      <c r="H6">
        <f>C6*1</f>
        <v>5</v>
      </c>
      <c r="I6">
        <f>E6*-1</f>
        <v>6.57</v>
      </c>
    </row>
    <row r="7" spans="1:9" x14ac:dyDescent="0.35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>
        <f>C7*1</f>
        <v>9</v>
      </c>
      <c r="I7">
        <f>E7*-1</f>
        <v>13.31</v>
      </c>
    </row>
    <row r="8" spans="1:9" x14ac:dyDescent="0.35">
      <c r="A8" t="s">
        <v>35</v>
      </c>
      <c r="B8" t="s">
        <v>36</v>
      </c>
      <c r="C8" t="s">
        <v>37</v>
      </c>
      <c r="D8" t="s">
        <v>38</v>
      </c>
      <c r="E8" t="s">
        <v>39</v>
      </c>
      <c r="F8" t="s">
        <v>40</v>
      </c>
      <c r="G8" t="s">
        <v>41</v>
      </c>
      <c r="H8">
        <f>C8*1</f>
        <v>16</v>
      </c>
      <c r="I8">
        <f>E8*-1</f>
        <v>15.04</v>
      </c>
    </row>
  </sheetData>
  <sortState xmlns:xlrd2="http://schemas.microsoft.com/office/spreadsheetml/2017/richdata2" ref="A3:I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60B9-2525-41AA-9BFF-12B5F16692F1}">
  <dimension ref="A1:K20"/>
  <sheetViews>
    <sheetView topLeftCell="A4" workbookViewId="0">
      <selection activeCell="E16" sqref="E16"/>
    </sheetView>
  </sheetViews>
  <sheetFormatPr defaultRowHeight="14.5" x14ac:dyDescent="0.35"/>
  <sheetData>
    <row r="1" spans="1:11" x14ac:dyDescent="0.3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J1" t="s">
        <v>57</v>
      </c>
      <c r="K1">
        <f>COUNT(C2:C10)</f>
        <v>6</v>
      </c>
    </row>
    <row r="2" spans="1:11" x14ac:dyDescent="0.35">
      <c r="A2">
        <v>1</v>
      </c>
      <c r="B2" t="s">
        <v>15</v>
      </c>
      <c r="C2">
        <v>5</v>
      </c>
      <c r="D2">
        <f t="shared" ref="D2:D10" si="0">LOG(C2)</f>
        <v>0.69897000433601886</v>
      </c>
      <c r="E2">
        <f t="shared" ref="E2:E10" si="1">(D2-$K$3)^2</f>
        <v>1.9581511737259368E-2</v>
      </c>
      <c r="F2">
        <f t="shared" ref="F2:F10" si="2">(D2-$K$3)^3</f>
        <v>-2.7401183805466534E-3</v>
      </c>
      <c r="G2">
        <f t="shared" ref="G2:G10" si="3">($K$1+1)/A2</f>
        <v>7</v>
      </c>
      <c r="H2">
        <f t="shared" ref="H2:H10" si="4">1/G2</f>
        <v>0.14285714285714285</v>
      </c>
      <c r="J2" t="s">
        <v>58</v>
      </c>
      <c r="K2">
        <f>AVERAGE(C2:C10)</f>
        <v>7.666666666666667</v>
      </c>
    </row>
    <row r="3" spans="1:11" x14ac:dyDescent="0.35">
      <c r="A3">
        <v>2</v>
      </c>
      <c r="B3" t="s">
        <v>22</v>
      </c>
      <c r="C3">
        <v>5</v>
      </c>
      <c r="D3">
        <f t="shared" si="0"/>
        <v>0.69897000433601886</v>
      </c>
      <c r="E3">
        <f t="shared" si="1"/>
        <v>1.9581511737259368E-2</v>
      </c>
      <c r="F3">
        <f t="shared" si="2"/>
        <v>-2.7401183805466534E-3</v>
      </c>
      <c r="G3">
        <f t="shared" si="3"/>
        <v>3.5</v>
      </c>
      <c r="H3">
        <f t="shared" si="4"/>
        <v>0.2857142857142857</v>
      </c>
      <c r="J3" t="s">
        <v>59</v>
      </c>
      <c r="K3">
        <f>AVERAGE(D2:D10)</f>
        <v>0.8389039592478249</v>
      </c>
    </row>
    <row r="4" spans="1:11" x14ac:dyDescent="0.35">
      <c r="A4">
        <v>3</v>
      </c>
      <c r="B4" t="s">
        <v>42</v>
      </c>
      <c r="C4">
        <v>5</v>
      </c>
      <c r="D4">
        <f t="shared" si="0"/>
        <v>0.69897000433601886</v>
      </c>
      <c r="E4">
        <f t="shared" si="1"/>
        <v>1.9581511737259368E-2</v>
      </c>
      <c r="F4">
        <f t="shared" si="2"/>
        <v>-2.7401183805466534E-3</v>
      </c>
      <c r="G4">
        <f t="shared" si="3"/>
        <v>2.3333333333333335</v>
      </c>
      <c r="H4">
        <f t="shared" si="4"/>
        <v>0.42857142857142855</v>
      </c>
      <c r="J4" t="s">
        <v>60</v>
      </c>
      <c r="K4">
        <f>SUM(E2:E10)</f>
        <v>0.20912115176041698</v>
      </c>
    </row>
    <row r="5" spans="1:11" x14ac:dyDescent="0.35">
      <c r="A5">
        <v>4</v>
      </c>
      <c r="B5" t="s">
        <v>8</v>
      </c>
      <c r="C5">
        <v>6</v>
      </c>
      <c r="D5">
        <f t="shared" si="0"/>
        <v>0.77815125038364363</v>
      </c>
      <c r="E5">
        <f t="shared" si="1"/>
        <v>3.6908916343359696E-3</v>
      </c>
      <c r="F5">
        <f t="shared" si="2"/>
        <v>-2.2423166491005535E-4</v>
      </c>
      <c r="G5">
        <f t="shared" si="3"/>
        <v>1.75</v>
      </c>
      <c r="H5">
        <f t="shared" si="4"/>
        <v>0.5714285714285714</v>
      </c>
      <c r="J5" t="s">
        <v>61</v>
      </c>
      <c r="K5">
        <f>SUM(F2:F10)</f>
        <v>4.1803275018808046E-2</v>
      </c>
    </row>
    <row r="6" spans="1:11" x14ac:dyDescent="0.35">
      <c r="A6">
        <v>5</v>
      </c>
      <c r="B6" t="s">
        <v>28</v>
      </c>
      <c r="C6">
        <v>9</v>
      </c>
      <c r="D6">
        <f t="shared" si="0"/>
        <v>0.95424250943932487</v>
      </c>
      <c r="E6">
        <f t="shared" si="1"/>
        <v>1.3302981160277156E-2</v>
      </c>
      <c r="F6">
        <f t="shared" si="2"/>
        <v>1.5343465602512053E-3</v>
      </c>
      <c r="G6">
        <f t="shared" si="3"/>
        <v>1.4</v>
      </c>
      <c r="H6">
        <f t="shared" si="4"/>
        <v>0.7142857142857143</v>
      </c>
      <c r="J6" t="s">
        <v>62</v>
      </c>
      <c r="K6">
        <f>VAR(D2:D10)</f>
        <v>4.1824230352083623E-2</v>
      </c>
    </row>
    <row r="7" spans="1:11" x14ac:dyDescent="0.35">
      <c r="A7">
        <v>6</v>
      </c>
      <c r="B7" t="s">
        <v>35</v>
      </c>
      <c r="C7">
        <v>16</v>
      </c>
      <c r="D7">
        <f t="shared" si="0"/>
        <v>1.2041199826559248</v>
      </c>
      <c r="E7">
        <f t="shared" si="1"/>
        <v>0.13338274375402576</v>
      </c>
      <c r="F7">
        <f t="shared" si="2"/>
        <v>4.8713515265106859E-2</v>
      </c>
      <c r="G7">
        <f t="shared" si="3"/>
        <v>1.1666666666666667</v>
      </c>
      <c r="H7">
        <f t="shared" si="4"/>
        <v>0.8571428571428571</v>
      </c>
      <c r="J7" t="s">
        <v>63</v>
      </c>
      <c r="K7">
        <f>STDEV(D2:D10)</f>
        <v>0.20450973168063086</v>
      </c>
    </row>
    <row r="8" spans="1:11" x14ac:dyDescent="0.35">
      <c r="J8" t="s">
        <v>64</v>
      </c>
      <c r="K8">
        <f>SKEW(D2:D10)</f>
        <v>1.4661878803411053</v>
      </c>
    </row>
    <row r="9" spans="1:11" x14ac:dyDescent="0.35">
      <c r="J9" t="s">
        <v>65</v>
      </c>
      <c r="K9">
        <v>1.4</v>
      </c>
    </row>
    <row r="10" spans="1:11" x14ac:dyDescent="0.35">
      <c r="J10" t="s">
        <v>66</v>
      </c>
      <c r="K10">
        <v>1.5</v>
      </c>
    </row>
    <row r="13" spans="1:11" x14ac:dyDescent="0.35">
      <c r="B13" t="s">
        <v>67</v>
      </c>
      <c r="C13" t="s">
        <v>73</v>
      </c>
      <c r="D13" t="s">
        <v>74</v>
      </c>
      <c r="E13" t="s">
        <v>69</v>
      </c>
      <c r="F13" t="s">
        <v>70</v>
      </c>
      <c r="G13" t="s">
        <v>71</v>
      </c>
      <c r="H13" s="1" t="s">
        <v>72</v>
      </c>
    </row>
    <row r="14" spans="1:11" x14ac:dyDescent="0.35">
      <c r="B14">
        <v>2</v>
      </c>
      <c r="C14">
        <v>-0.22500000000000001</v>
      </c>
      <c r="D14">
        <v>-0.24</v>
      </c>
      <c r="E14">
        <f>(C14-D14)/($K$9-$K$10)</f>
        <v>-0.14999999999999972</v>
      </c>
      <c r="F14" s="2">
        <f>C14+(E14*($K$8-$K$9))</f>
        <v>-0.23492818205116578</v>
      </c>
      <c r="G14" s="2">
        <f t="shared" ref="G14:G20" si="5">$K$3+(F14*$K$7)</f>
        <v>0.79085885977232262</v>
      </c>
      <c r="H14" s="3">
        <f t="shared" ref="H14:H20" si="6">10^G14</f>
        <v>6.1781558523801996</v>
      </c>
    </row>
    <row r="15" spans="1:11" x14ac:dyDescent="0.35">
      <c r="B15">
        <v>5</v>
      </c>
      <c r="C15">
        <v>0.70499999999999996</v>
      </c>
      <c r="D15">
        <v>0.69</v>
      </c>
      <c r="E15">
        <f t="shared" ref="E15:E20" si="7">(C15-D15)/($K$9-$K$10)</f>
        <v>-0.15</v>
      </c>
      <c r="F15" s="2">
        <f t="shared" ref="F15:F20" si="8">C15+(E15*($K$8-$K$9))</f>
        <v>0.69507181794883421</v>
      </c>
      <c r="G15" s="2">
        <f t="shared" si="5"/>
        <v>0.98105291023530927</v>
      </c>
      <c r="H15" s="3">
        <f t="shared" si="6"/>
        <v>9.5731069365790713</v>
      </c>
    </row>
    <row r="16" spans="1:11" x14ac:dyDescent="0.35">
      <c r="B16">
        <v>10</v>
      </c>
      <c r="C16">
        <v>1.337</v>
      </c>
      <c r="D16">
        <v>1.333</v>
      </c>
      <c r="E16">
        <f t="shared" si="7"/>
        <v>-0.04</v>
      </c>
      <c r="F16" s="2">
        <f t="shared" si="8"/>
        <v>1.3343524847863557</v>
      </c>
      <c r="G16" s="2">
        <f t="shared" si="5"/>
        <v>1.1117920278788656</v>
      </c>
      <c r="H16" s="3">
        <f t="shared" si="6"/>
        <v>12.935762337187965</v>
      </c>
    </row>
    <row r="17" spans="2:8" x14ac:dyDescent="0.35">
      <c r="B17">
        <v>25</v>
      </c>
      <c r="C17">
        <v>2.1280000000000001</v>
      </c>
      <c r="D17">
        <v>2.1459999999999999</v>
      </c>
      <c r="E17">
        <f t="shared" si="7"/>
        <v>0.17999999999999777</v>
      </c>
      <c r="F17" s="2">
        <f t="shared" si="8"/>
        <v>2.1399138184613991</v>
      </c>
      <c r="G17" s="2">
        <f t="shared" si="5"/>
        <v>1.2765371600810398</v>
      </c>
      <c r="H17" s="3">
        <f t="shared" si="6"/>
        <v>18.903279687596864</v>
      </c>
    </row>
    <row r="18" spans="2:8" x14ac:dyDescent="0.35">
      <c r="B18">
        <v>50</v>
      </c>
      <c r="C18">
        <v>2.706</v>
      </c>
      <c r="D18">
        <v>2.7429999999999999</v>
      </c>
      <c r="E18">
        <f t="shared" si="7"/>
        <v>0.36999999999999889</v>
      </c>
      <c r="F18" s="2">
        <f t="shared" si="8"/>
        <v>2.7304895157262088</v>
      </c>
      <c r="G18" s="2">
        <f t="shared" si="5"/>
        <v>1.3973156374657676</v>
      </c>
      <c r="H18" s="3">
        <f t="shared" si="6"/>
        <v>24.964084127931848</v>
      </c>
    </row>
    <row r="19" spans="2:8" x14ac:dyDescent="0.35">
      <c r="B19">
        <v>100</v>
      </c>
      <c r="C19">
        <v>3.2709999999999999</v>
      </c>
      <c r="D19">
        <v>3.33</v>
      </c>
      <c r="E19">
        <f t="shared" si="7"/>
        <v>0.59000000000000108</v>
      </c>
      <c r="F19" s="2">
        <f t="shared" si="8"/>
        <v>3.3100508494012519</v>
      </c>
      <c r="G19" s="2">
        <f t="shared" si="5"/>
        <v>1.5158415703081192</v>
      </c>
      <c r="H19" s="3">
        <f t="shared" si="6"/>
        <v>32.797562648503344</v>
      </c>
    </row>
    <row r="20" spans="2:8" x14ac:dyDescent="0.35">
      <c r="B20">
        <v>200</v>
      </c>
      <c r="C20">
        <v>3.8279999999999998</v>
      </c>
      <c r="D20">
        <v>3.91</v>
      </c>
      <c r="E20">
        <f t="shared" si="7"/>
        <v>0.82000000000000217</v>
      </c>
      <c r="F20" s="2">
        <f t="shared" si="8"/>
        <v>3.8822740618797065</v>
      </c>
      <c r="G20" s="2">
        <f t="shared" si="5"/>
        <v>1.6328667859535164</v>
      </c>
      <c r="H20" s="3">
        <f t="shared" si="6"/>
        <v>42.940469239334341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2F53-CCE7-4793-9154-190D0840ACCD}">
  <dimension ref="A1:K20"/>
  <sheetViews>
    <sheetView tabSelected="1" topLeftCell="A4" workbookViewId="0">
      <selection activeCell="F10" sqref="F10"/>
    </sheetView>
  </sheetViews>
  <sheetFormatPr defaultRowHeight="14.5" x14ac:dyDescent="0.35"/>
  <sheetData>
    <row r="1" spans="1:11" x14ac:dyDescent="0.3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J1" t="s">
        <v>57</v>
      </c>
      <c r="K1">
        <f>COUNT(C2:C10)</f>
        <v>6</v>
      </c>
    </row>
    <row r="2" spans="1:11" x14ac:dyDescent="0.35">
      <c r="A2">
        <v>1</v>
      </c>
      <c r="B2" t="s">
        <v>15</v>
      </c>
      <c r="C2">
        <v>2.67</v>
      </c>
      <c r="D2">
        <f t="shared" ref="D2:D10" si="0">LOG(C2)</f>
        <v>0.42651126136457523</v>
      </c>
      <c r="E2">
        <f t="shared" ref="E2:E10" si="1">(D2-$K$3)^2</f>
        <v>0.16654387991580169</v>
      </c>
      <c r="F2">
        <f t="shared" ref="F2:F10" si="2">(D2-$K$3)^3</f>
        <v>-6.7966204372708422E-2</v>
      </c>
      <c r="G2">
        <f t="shared" ref="G2:G10" si="3">($K$1+1)/A2</f>
        <v>7</v>
      </c>
      <c r="H2">
        <f t="shared" ref="H2:H10" si="4">1/G2</f>
        <v>0.14285714285714285</v>
      </c>
      <c r="J2" t="s">
        <v>58</v>
      </c>
      <c r="K2">
        <f>AVERAGE(C2:C10)</f>
        <v>8.0649999999999995</v>
      </c>
    </row>
    <row r="3" spans="1:11" x14ac:dyDescent="0.35">
      <c r="A3">
        <v>2</v>
      </c>
      <c r="B3" t="s">
        <v>22</v>
      </c>
      <c r="C3">
        <v>4.9800000000000004</v>
      </c>
      <c r="D3">
        <f t="shared" si="0"/>
        <v>0.6972293427597176</v>
      </c>
      <c r="E3">
        <f t="shared" si="1"/>
        <v>1.8873209150656468E-2</v>
      </c>
      <c r="F3">
        <f t="shared" si="2"/>
        <v>-2.5927976780481107E-3</v>
      </c>
      <c r="G3">
        <f t="shared" si="3"/>
        <v>3.5</v>
      </c>
      <c r="H3">
        <f t="shared" si="4"/>
        <v>0.2857142857142857</v>
      </c>
      <c r="J3" t="s">
        <v>59</v>
      </c>
      <c r="K3">
        <f>AVERAGE(D2:D10)</f>
        <v>0.83460914167737676</v>
      </c>
    </row>
    <row r="4" spans="1:11" x14ac:dyDescent="0.35">
      <c r="A4">
        <v>3</v>
      </c>
      <c r="B4" t="s">
        <v>8</v>
      </c>
      <c r="C4">
        <v>5.82</v>
      </c>
      <c r="D4">
        <f t="shared" si="0"/>
        <v>0.7649229846498885</v>
      </c>
      <c r="E4">
        <f t="shared" si="1"/>
        <v>4.8561604812597517E-3</v>
      </c>
      <c r="F4">
        <f t="shared" si="2"/>
        <v>-3.3840716184775003E-4</v>
      </c>
      <c r="G4">
        <f t="shared" si="3"/>
        <v>2.3333333333333335</v>
      </c>
      <c r="H4">
        <f t="shared" si="4"/>
        <v>0.42857142857142855</v>
      </c>
      <c r="J4" t="s">
        <v>60</v>
      </c>
      <c r="K4">
        <f>SUM(E2:E10)</f>
        <v>0.39181517057574666</v>
      </c>
    </row>
    <row r="5" spans="1:11" x14ac:dyDescent="0.35">
      <c r="A5">
        <v>4</v>
      </c>
      <c r="B5" t="s">
        <v>42</v>
      </c>
      <c r="C5">
        <v>6.57</v>
      </c>
      <c r="D5">
        <f t="shared" si="0"/>
        <v>0.81756536955978076</v>
      </c>
      <c r="E5">
        <f t="shared" si="1"/>
        <v>2.9049016799654286E-4</v>
      </c>
      <c r="F5">
        <f t="shared" si="2"/>
        <v>-4.9510482257352555E-6</v>
      </c>
      <c r="G5">
        <f t="shared" si="3"/>
        <v>1.75</v>
      </c>
      <c r="H5">
        <f t="shared" si="4"/>
        <v>0.5714285714285714</v>
      </c>
      <c r="J5" t="s">
        <v>61</v>
      </c>
      <c r="K5">
        <f>SUM(F2:F10)</f>
        <v>-6.3957420977019258E-3</v>
      </c>
    </row>
    <row r="6" spans="1:11" x14ac:dyDescent="0.35">
      <c r="A6">
        <v>5</v>
      </c>
      <c r="B6" t="s">
        <v>28</v>
      </c>
      <c r="C6">
        <v>13.31</v>
      </c>
      <c r="D6">
        <f t="shared" si="0"/>
        <v>1.1241780554746752</v>
      </c>
      <c r="E6">
        <f t="shared" si="1"/>
        <v>8.3850155837747256E-2</v>
      </c>
      <c r="F6">
        <f t="shared" si="2"/>
        <v>2.4280398547670674E-2</v>
      </c>
      <c r="G6">
        <f t="shared" si="3"/>
        <v>1.4</v>
      </c>
      <c r="H6">
        <f t="shared" si="4"/>
        <v>0.7142857142857143</v>
      </c>
      <c r="J6" t="s">
        <v>62</v>
      </c>
      <c r="K6">
        <f>VAR(D2:D10)</f>
        <v>7.8363034115149333E-2</v>
      </c>
    </row>
    <row r="7" spans="1:11" x14ac:dyDescent="0.35">
      <c r="A7">
        <v>6</v>
      </c>
      <c r="B7" t="s">
        <v>35</v>
      </c>
      <c r="C7">
        <v>15.04</v>
      </c>
      <c r="D7">
        <f t="shared" si="0"/>
        <v>1.1772478362556233</v>
      </c>
      <c r="E7">
        <f t="shared" si="1"/>
        <v>0.11740127502228495</v>
      </c>
      <c r="F7">
        <f t="shared" si="2"/>
        <v>4.0226219615457422E-2</v>
      </c>
      <c r="G7">
        <f t="shared" si="3"/>
        <v>1.1666666666666667</v>
      </c>
      <c r="H7">
        <f t="shared" si="4"/>
        <v>0.8571428571428571</v>
      </c>
      <c r="J7" t="s">
        <v>63</v>
      </c>
      <c r="K7">
        <f>STDEV(D2:D10)</f>
        <v>0.27993398170845452</v>
      </c>
    </row>
    <row r="8" spans="1:11" x14ac:dyDescent="0.35">
      <c r="J8" t="s">
        <v>64</v>
      </c>
      <c r="K8">
        <f>SKEW(D2:D10)</f>
        <v>-8.7467221965709621E-2</v>
      </c>
    </row>
    <row r="9" spans="1:11" x14ac:dyDescent="0.35">
      <c r="J9" t="s">
        <v>65</v>
      </c>
      <c r="K9">
        <v>0</v>
      </c>
    </row>
    <row r="10" spans="1:11" x14ac:dyDescent="0.35">
      <c r="J10" t="s">
        <v>66</v>
      </c>
      <c r="K10">
        <v>-0.1</v>
      </c>
    </row>
    <row r="13" spans="1:11" x14ac:dyDescent="0.35">
      <c r="B13" t="s">
        <v>67</v>
      </c>
      <c r="C13" t="s">
        <v>75</v>
      </c>
      <c r="D13" t="s">
        <v>68</v>
      </c>
      <c r="E13" t="s">
        <v>69</v>
      </c>
      <c r="F13" t="s">
        <v>70</v>
      </c>
      <c r="G13" t="s">
        <v>71</v>
      </c>
      <c r="H13" s="1" t="s">
        <v>72</v>
      </c>
    </row>
    <row r="14" spans="1:11" x14ac:dyDescent="0.35">
      <c r="B14">
        <v>2</v>
      </c>
      <c r="C14">
        <v>0</v>
      </c>
      <c r="D14">
        <v>1.7000000000000001E-2</v>
      </c>
      <c r="E14">
        <f>(C14-D14)/($K$9-$K$10)</f>
        <v>-0.17</v>
      </c>
      <c r="F14" s="2">
        <f>C14+(E14*($K$8-$K$9))</f>
        <v>1.4869427734170637E-2</v>
      </c>
      <c r="G14" s="2">
        <f t="shared" ref="G14:G20" si="5">$K$3+(F14*$K$7)</f>
        <v>0.83877159978872928</v>
      </c>
      <c r="H14" s="3">
        <f t="shared" ref="H14:H20" si="6">10^G14</f>
        <v>6.8987689462612867</v>
      </c>
    </row>
    <row r="15" spans="1:11" x14ac:dyDescent="0.35">
      <c r="B15">
        <v>5</v>
      </c>
      <c r="C15">
        <v>0.84199999999999997</v>
      </c>
      <c r="D15">
        <v>0.84599999999999997</v>
      </c>
      <c r="E15">
        <f t="shared" ref="E15:E20" si="7">(C15-D15)/($K$9-$K$10)</f>
        <v>-4.0000000000000036E-2</v>
      </c>
      <c r="F15" s="2">
        <f t="shared" ref="F15:F20" si="8">C15+(E15*($K$8-$K$9))</f>
        <v>0.84549868887862833</v>
      </c>
      <c r="G15" s="2">
        <f t="shared" si="5"/>
        <v>1.0712929561844491</v>
      </c>
      <c r="H15" s="3">
        <f t="shared" si="6"/>
        <v>11.784006033168055</v>
      </c>
    </row>
    <row r="16" spans="1:11" x14ac:dyDescent="0.35">
      <c r="B16">
        <v>10</v>
      </c>
      <c r="C16">
        <v>1.282</v>
      </c>
      <c r="D16">
        <v>1.27</v>
      </c>
      <c r="E16">
        <f t="shared" si="7"/>
        <v>0.12000000000000011</v>
      </c>
      <c r="F16" s="2">
        <f t="shared" si="8"/>
        <v>1.2715039333641149</v>
      </c>
      <c r="G16" s="2">
        <f t="shared" si="5"/>
        <v>1.1905463005019548</v>
      </c>
      <c r="H16" s="3">
        <f t="shared" si="6"/>
        <v>15.50766106467591</v>
      </c>
    </row>
    <row r="17" spans="2:8" x14ac:dyDescent="0.35">
      <c r="B17">
        <v>25</v>
      </c>
      <c r="C17">
        <v>1.7509999999999999</v>
      </c>
      <c r="D17">
        <v>1.716</v>
      </c>
      <c r="E17">
        <f t="shared" si="7"/>
        <v>0.3499999999999992</v>
      </c>
      <c r="F17" s="2">
        <f t="shared" si="8"/>
        <v>1.7203864723120015</v>
      </c>
      <c r="G17" s="2">
        <f t="shared" si="5"/>
        <v>1.3162037769490371</v>
      </c>
      <c r="H17" s="3">
        <f t="shared" si="6"/>
        <v>20.711129155261169</v>
      </c>
    </row>
    <row r="18" spans="2:8" x14ac:dyDescent="0.35">
      <c r="B18">
        <v>50</v>
      </c>
      <c r="C18">
        <v>2.0539999999999998</v>
      </c>
      <c r="D18">
        <v>2</v>
      </c>
      <c r="E18">
        <f t="shared" si="7"/>
        <v>0.53999999999999826</v>
      </c>
      <c r="F18" s="2">
        <f t="shared" si="8"/>
        <v>2.0067677001385169</v>
      </c>
      <c r="G18" s="2">
        <f t="shared" si="5"/>
        <v>1.3963716143410698</v>
      </c>
      <c r="H18" s="3">
        <f t="shared" si="6"/>
        <v>24.909878792910224</v>
      </c>
    </row>
    <row r="19" spans="2:8" x14ac:dyDescent="0.35">
      <c r="B19">
        <v>100</v>
      </c>
      <c r="C19">
        <v>2.3260000000000001</v>
      </c>
      <c r="D19">
        <v>2.2519999999999998</v>
      </c>
      <c r="E19">
        <f t="shared" si="7"/>
        <v>0.74000000000000288</v>
      </c>
      <c r="F19" s="2">
        <f t="shared" si="8"/>
        <v>2.2612742557453749</v>
      </c>
      <c r="G19" s="2">
        <f t="shared" si="5"/>
        <v>1.4676166478230015</v>
      </c>
      <c r="H19" s="3">
        <f t="shared" si="6"/>
        <v>29.350577297666923</v>
      </c>
    </row>
    <row r="20" spans="2:8" x14ac:dyDescent="0.35">
      <c r="B20">
        <v>200</v>
      </c>
      <c r="C20">
        <v>2.5760000000000001</v>
      </c>
      <c r="D20">
        <v>2.4820000000000002</v>
      </c>
      <c r="E20">
        <f t="shared" si="7"/>
        <v>0.93999999999999861</v>
      </c>
      <c r="F20" s="2">
        <f t="shared" si="8"/>
        <v>2.4937808113522331</v>
      </c>
      <c r="G20" s="2">
        <f t="shared" si="5"/>
        <v>1.5327031337073476</v>
      </c>
      <c r="H20" s="3">
        <f t="shared" si="6"/>
        <v>34.095976552309466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2019-04-16T11:03:07Z</dcterms:modified>
</cp:coreProperties>
</file>