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uaba\"/>
    </mc:Choice>
  </mc:AlternateContent>
  <xr:revisionPtr revIDLastSave="0" documentId="13_ncr:1_{F9E0483F-A808-4246-BC4C-9F334BA9222D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E28" i="3"/>
  <c r="E27" i="3"/>
  <c r="E26" i="3"/>
  <c r="E25" i="3"/>
  <c r="E24" i="3"/>
  <c r="E23" i="3"/>
  <c r="D19" i="3"/>
  <c r="D18" i="3"/>
  <c r="G17" i="3"/>
  <c r="H17" i="3" s="1"/>
  <c r="D17" i="3"/>
  <c r="D16" i="3"/>
  <c r="D15" i="3"/>
  <c r="G14" i="3"/>
  <c r="H14" i="3" s="1"/>
  <c r="D14" i="3"/>
  <c r="D13" i="3"/>
  <c r="D12" i="3"/>
  <c r="D11" i="3"/>
  <c r="D10" i="3"/>
  <c r="G9" i="3"/>
  <c r="H9" i="3" s="1"/>
  <c r="D9" i="3"/>
  <c r="D8" i="3"/>
  <c r="G7" i="3"/>
  <c r="H7" i="3" s="1"/>
  <c r="D7" i="3"/>
  <c r="D6" i="3"/>
  <c r="G5" i="3"/>
  <c r="H5" i="3" s="1"/>
  <c r="D5" i="3"/>
  <c r="D4" i="3"/>
  <c r="D3" i="3"/>
  <c r="K2" i="3"/>
  <c r="D2" i="3"/>
  <c r="K1" i="3"/>
  <c r="G16" i="3" s="1"/>
  <c r="H16" i="3" s="1"/>
  <c r="E29" i="2"/>
  <c r="E28" i="2"/>
  <c r="E27" i="2"/>
  <c r="E26" i="2"/>
  <c r="E25" i="2"/>
  <c r="E24" i="2"/>
  <c r="E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K6" i="2"/>
  <c r="D6" i="2"/>
  <c r="D5" i="2"/>
  <c r="D4" i="2"/>
  <c r="D3" i="2"/>
  <c r="K2" i="2"/>
  <c r="D2" i="2"/>
  <c r="K1" i="2"/>
  <c r="G18" i="2" s="1"/>
  <c r="H18" i="2" s="1"/>
  <c r="I20" i="1"/>
  <c r="I19" i="1"/>
  <c r="I15" i="1"/>
  <c r="I9" i="1"/>
  <c r="I16" i="1"/>
  <c r="I8" i="1"/>
  <c r="I3" i="1"/>
  <c r="I13" i="1"/>
  <c r="I17" i="1"/>
  <c r="I12" i="1"/>
  <c r="I7" i="1"/>
  <c r="I11" i="1"/>
  <c r="I18" i="1"/>
  <c r="I5" i="1"/>
  <c r="I6" i="1"/>
  <c r="I4" i="1"/>
  <c r="I10" i="1"/>
  <c r="H20" i="1"/>
  <c r="H19" i="1"/>
  <c r="H15" i="1"/>
  <c r="H9" i="1"/>
  <c r="H16" i="1"/>
  <c r="H8" i="1"/>
  <c r="H3" i="1"/>
  <c r="H13" i="1"/>
  <c r="H17" i="1"/>
  <c r="H12" i="1"/>
  <c r="H7" i="1"/>
  <c r="H11" i="1"/>
  <c r="H18" i="1"/>
  <c r="H5" i="1"/>
  <c r="H6" i="1"/>
  <c r="H4" i="1"/>
  <c r="H10" i="1"/>
  <c r="I14" i="1"/>
  <c r="H14" i="1"/>
  <c r="F23" i="3" l="1"/>
  <c r="F27" i="3"/>
  <c r="G3" i="3"/>
  <c r="H3" i="3" s="1"/>
  <c r="F28" i="3"/>
  <c r="K7" i="3"/>
  <c r="K6" i="3"/>
  <c r="K8" i="3"/>
  <c r="F26" i="3" s="1"/>
  <c r="G10" i="3"/>
  <c r="H10" i="3" s="1"/>
  <c r="G13" i="3"/>
  <c r="H13" i="3" s="1"/>
  <c r="G18" i="3"/>
  <c r="H18" i="3" s="1"/>
  <c r="F25" i="3"/>
  <c r="F29" i="3"/>
  <c r="G2" i="3"/>
  <c r="H2" i="3" s="1"/>
  <c r="K3" i="3"/>
  <c r="E12" i="3" s="1"/>
  <c r="G4" i="3"/>
  <c r="H4" i="3" s="1"/>
  <c r="G6" i="3"/>
  <c r="H6" i="3" s="1"/>
  <c r="E7" i="3"/>
  <c r="G8" i="3"/>
  <c r="H8" i="3" s="1"/>
  <c r="G11" i="3"/>
  <c r="H11" i="3" s="1"/>
  <c r="F12" i="3"/>
  <c r="G15" i="3"/>
  <c r="H15" i="3" s="1"/>
  <c r="E17" i="3"/>
  <c r="G19" i="3"/>
  <c r="H19" i="3" s="1"/>
  <c r="G12" i="3"/>
  <c r="H12" i="3" s="1"/>
  <c r="G4" i="2"/>
  <c r="H4" i="2" s="1"/>
  <c r="G9" i="2"/>
  <c r="H9" i="2" s="1"/>
  <c r="G14" i="2"/>
  <c r="H14" i="2" s="1"/>
  <c r="G17" i="2"/>
  <c r="H17" i="2" s="1"/>
  <c r="K8" i="2"/>
  <c r="F26" i="2" s="1"/>
  <c r="G5" i="2"/>
  <c r="H5" i="2" s="1"/>
  <c r="G8" i="2"/>
  <c r="H8" i="2" s="1"/>
  <c r="G10" i="2"/>
  <c r="H10" i="2" s="1"/>
  <c r="G13" i="2"/>
  <c r="H13" i="2" s="1"/>
  <c r="K3" i="2"/>
  <c r="E14" i="2" s="1"/>
  <c r="G11" i="2"/>
  <c r="H11" i="2" s="1"/>
  <c r="G15" i="2"/>
  <c r="H15" i="2" s="1"/>
  <c r="G19" i="2"/>
  <c r="H19" i="2" s="1"/>
  <c r="K7" i="2"/>
  <c r="G16" i="2"/>
  <c r="H16" i="2" s="1"/>
  <c r="G12" i="2"/>
  <c r="H12" i="2" s="1"/>
  <c r="G2" i="2"/>
  <c r="H2" i="2" s="1"/>
  <c r="G3" i="2"/>
  <c r="H3" i="2" s="1"/>
  <c r="G6" i="2"/>
  <c r="H6" i="2" s="1"/>
  <c r="G7" i="2"/>
  <c r="H7" i="2" s="1"/>
  <c r="E14" i="3" l="1"/>
  <c r="F3" i="3"/>
  <c r="F16" i="3"/>
  <c r="E3" i="3"/>
  <c r="F7" i="3"/>
  <c r="F9" i="3"/>
  <c r="E9" i="3"/>
  <c r="E5" i="3"/>
  <c r="F13" i="3"/>
  <c r="E13" i="3"/>
  <c r="E16" i="3"/>
  <c r="F24" i="3"/>
  <c r="G24" i="3" s="1"/>
  <c r="H24" i="3" s="1"/>
  <c r="E18" i="3"/>
  <c r="F19" i="3"/>
  <c r="F15" i="3"/>
  <c r="F8" i="3"/>
  <c r="F2" i="3"/>
  <c r="E15" i="3"/>
  <c r="F14" i="3"/>
  <c r="E11" i="3"/>
  <c r="E8" i="3"/>
  <c r="E6" i="3"/>
  <c r="E4" i="3"/>
  <c r="E2" i="3"/>
  <c r="K4" i="3" s="1"/>
  <c r="G29" i="3"/>
  <c r="H29" i="3" s="1"/>
  <c r="G28" i="3"/>
  <c r="H28" i="3" s="1"/>
  <c r="G27" i="3"/>
  <c r="H27" i="3" s="1"/>
  <c r="G26" i="3"/>
  <c r="H26" i="3" s="1"/>
  <c r="G25" i="3"/>
  <c r="H25" i="3" s="1"/>
  <c r="G23" i="3"/>
  <c r="H23" i="3" s="1"/>
  <c r="F11" i="3"/>
  <c r="F6" i="3"/>
  <c r="F4" i="3"/>
  <c r="E19" i="3"/>
  <c r="F18" i="3"/>
  <c r="F10" i="3"/>
  <c r="F17" i="3"/>
  <c r="E10" i="3"/>
  <c r="F5" i="3"/>
  <c r="F29" i="2"/>
  <c r="F24" i="2"/>
  <c r="F28" i="2"/>
  <c r="G28" i="2" s="1"/>
  <c r="H28" i="2" s="1"/>
  <c r="F25" i="2"/>
  <c r="G25" i="2" s="1"/>
  <c r="H25" i="2" s="1"/>
  <c r="F23" i="2"/>
  <c r="F27" i="2"/>
  <c r="G27" i="2" s="1"/>
  <c r="H27" i="2" s="1"/>
  <c r="G29" i="2"/>
  <c r="H29" i="2" s="1"/>
  <c r="G26" i="2"/>
  <c r="H26" i="2" s="1"/>
  <c r="G24" i="2"/>
  <c r="H24" i="2" s="1"/>
  <c r="G23" i="2"/>
  <c r="H23" i="2" s="1"/>
  <c r="E8" i="2"/>
  <c r="E4" i="2"/>
  <c r="F2" i="2"/>
  <c r="F19" i="2"/>
  <c r="F15" i="2"/>
  <c r="F12" i="2"/>
  <c r="E19" i="2"/>
  <c r="F18" i="2"/>
  <c r="E16" i="2"/>
  <c r="E13" i="2"/>
  <c r="E11" i="2"/>
  <c r="E9" i="2"/>
  <c r="E5" i="2"/>
  <c r="F4" i="2"/>
  <c r="F6" i="2"/>
  <c r="F16" i="2"/>
  <c r="F11" i="2"/>
  <c r="E6" i="2"/>
  <c r="E2" i="2"/>
  <c r="E17" i="2"/>
  <c r="E15" i="2"/>
  <c r="F14" i="2"/>
  <c r="E12" i="2"/>
  <c r="F10" i="2"/>
  <c r="F8" i="2"/>
  <c r="F13" i="2"/>
  <c r="E18" i="2"/>
  <c r="E10" i="2"/>
  <c r="F5" i="2"/>
  <c r="E7" i="2"/>
  <c r="E3" i="2"/>
  <c r="F17" i="2"/>
  <c r="F9" i="2"/>
  <c r="F3" i="2"/>
  <c r="F7" i="2"/>
  <c r="K5" i="3" l="1"/>
  <c r="K5" i="2"/>
  <c r="K4" i="2"/>
</calcChain>
</file>

<file path=xl/sharedStrings.xml><?xml version="1.0" encoding="utf-8"?>
<sst xmlns="http://schemas.openxmlformats.org/spreadsheetml/2006/main" count="222" uniqueCount="142">
  <si>
    <t>Duaba</t>
  </si>
  <si>
    <t>start_date</t>
  </si>
  <si>
    <t>end_date</t>
  </si>
  <si>
    <t>duration</t>
  </si>
  <si>
    <t>peak</t>
  </si>
  <si>
    <t>sum</t>
  </si>
  <si>
    <t>average</t>
  </si>
  <si>
    <t>median</t>
  </si>
  <si>
    <t>06/01/1938</t>
  </si>
  <si>
    <t>12/01/1938</t>
  </si>
  <si>
    <t>6</t>
  </si>
  <si>
    <t>-2.1</t>
  </si>
  <si>
    <t>-9.02</t>
  </si>
  <si>
    <t>-1.5</t>
  </si>
  <si>
    <t>-1.55</t>
  </si>
  <si>
    <t>09/01/1941</t>
  </si>
  <si>
    <t>04/01/1943</t>
  </si>
  <si>
    <t>19</t>
  </si>
  <si>
    <t>-2.55</t>
  </si>
  <si>
    <t>-23.27</t>
  </si>
  <si>
    <t>-1.22</t>
  </si>
  <si>
    <t>-0.94</t>
  </si>
  <si>
    <t>04/01/1947</t>
  </si>
  <si>
    <t>10/01/1948</t>
  </si>
  <si>
    <t>18</t>
  </si>
  <si>
    <t>-2.3</t>
  </si>
  <si>
    <t>-21.61</t>
  </si>
  <si>
    <t>-1.2</t>
  </si>
  <si>
    <t>-1.14</t>
  </si>
  <si>
    <t>06/01/1950</t>
  </si>
  <si>
    <t>09/01/1951</t>
  </si>
  <si>
    <t>15</t>
  </si>
  <si>
    <t>-1.25</t>
  </si>
  <si>
    <t>-11.24</t>
  </si>
  <si>
    <t>-0.75</t>
  </si>
  <si>
    <t>-0.76</t>
  </si>
  <si>
    <t>04/01/1955</t>
  </si>
  <si>
    <t>11/01/1955</t>
  </si>
  <si>
    <t>7</t>
  </si>
  <si>
    <t>-1.52</t>
  </si>
  <si>
    <t>-5.98</t>
  </si>
  <si>
    <t>-0.85</t>
  </si>
  <si>
    <t>-0.88</t>
  </si>
  <si>
    <t>10/01/1956</t>
  </si>
  <si>
    <t>10/01/1957</t>
  </si>
  <si>
    <t>12</t>
  </si>
  <si>
    <t>-2.01</t>
  </si>
  <si>
    <t>-13.58</t>
  </si>
  <si>
    <t>-1.13</t>
  </si>
  <si>
    <t>-1.18</t>
  </si>
  <si>
    <t>10/01/1959</t>
  </si>
  <si>
    <t>05/01/1960</t>
  </si>
  <si>
    <t>-1.77</t>
  </si>
  <si>
    <t>-5.12</t>
  </si>
  <si>
    <t>-0.73</t>
  </si>
  <si>
    <t>-0.69</t>
  </si>
  <si>
    <t>03/01/1961</t>
  </si>
  <si>
    <t>04/01/1961</t>
  </si>
  <si>
    <t>1</t>
  </si>
  <si>
    <t>-1.11</t>
  </si>
  <si>
    <t>02/01/1967</t>
  </si>
  <si>
    <t>09/01/1967</t>
  </si>
  <si>
    <t>-1.75</t>
  </si>
  <si>
    <t>-7.79</t>
  </si>
  <si>
    <t>-0.92</t>
  </si>
  <si>
    <t>01/01/1971</t>
  </si>
  <si>
    <t>05/01/1972</t>
  </si>
  <si>
    <t>16</t>
  </si>
  <si>
    <t>-1.54</t>
  </si>
  <si>
    <t>-16.82</t>
  </si>
  <si>
    <t>-1.05</t>
  </si>
  <si>
    <t>-1.1</t>
  </si>
  <si>
    <t>11/01/1973</t>
  </si>
  <si>
    <t>09/01/1974</t>
  </si>
  <si>
    <t>10</t>
  </si>
  <si>
    <t>-1.95</t>
  </si>
  <si>
    <t>-7.64</t>
  </si>
  <si>
    <t>-0.89</t>
  </si>
  <si>
    <t>11/01/1974</t>
  </si>
  <si>
    <t>01/01/1975</t>
  </si>
  <si>
    <t>2</t>
  </si>
  <si>
    <t>-1.99</t>
  </si>
  <si>
    <t>-3.88</t>
  </si>
  <si>
    <t>-1.94</t>
  </si>
  <si>
    <t>07/01/1975</t>
  </si>
  <si>
    <t>12/01/1975</t>
  </si>
  <si>
    <t>5</t>
  </si>
  <si>
    <t>-2.38</t>
  </si>
  <si>
    <t>-7.15</t>
  </si>
  <si>
    <t>-1.43</t>
  </si>
  <si>
    <t>-1.66</t>
  </si>
  <si>
    <t>06/01/1976</t>
  </si>
  <si>
    <t>09/01/1977</t>
  </si>
  <si>
    <t>-2.02</t>
  </si>
  <si>
    <t>-18.37</t>
  </si>
  <si>
    <t>01/01/1980</t>
  </si>
  <si>
    <t>07/01/1980</t>
  </si>
  <si>
    <t>-2.57</t>
  </si>
  <si>
    <t>-0.43</t>
  </si>
  <si>
    <t>-0.36</t>
  </si>
  <si>
    <t>04/01/1982</t>
  </si>
  <si>
    <t>10/01/1982</t>
  </si>
  <si>
    <t>-3.7</t>
  </si>
  <si>
    <t>-0.62</t>
  </si>
  <si>
    <t>-0.5</t>
  </si>
  <si>
    <t>05/01/1984</t>
  </si>
  <si>
    <t>06/01/1984</t>
  </si>
  <si>
    <t>04/01/1986</t>
  </si>
  <si>
    <t>08/01/1986</t>
  </si>
  <si>
    <t>4</t>
  </si>
  <si>
    <t>-2.2</t>
  </si>
  <si>
    <t>-6.04</t>
  </si>
  <si>
    <t>-1.51</t>
  </si>
  <si>
    <t>-1.41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</si>
  <si>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</si>
  <si>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</si>
  <si>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</si>
  <si>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</si>
  <si>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</si>
  <si>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</si>
  <si>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</si>
  <si>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</si>
  <si>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</si>
  <si>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</si>
  <si>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</si>
  <si>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</si>
  <si>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</si>
  <si>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</si>
  <si>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</si>
  <si>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</si>
  <si>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</si>
  <si>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</si>
  <si>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</si>
  <si>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</si>
  <si>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</si>
  <si>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</si>
  <si>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</si>
  <si>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</si>
  <si>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(-0.9)</t>
  </si>
  <si>
    <t>K (-1)</t>
  </si>
  <si>
    <t>K (-0.6)</t>
  </si>
  <si>
    <t>K (-0.7)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</si>
</sst>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opLeftCell="A7" workbookViewId="0">
      <selection activeCell="I3" sqref="I3:I20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114</v>
      </c>
    </row>
    <row r="3" spans="1:9" x14ac:dyDescent="0.35">
      <c r="A3" t="s">
        <v>56</v>
      </c>
      <c r="B3" t="s">
        <v>57</v>
      </c>
      <c r="C3" t="s">
        <v>58</v>
      </c>
      <c r="D3" t="s">
        <v>59</v>
      </c>
      <c r="E3" t="s">
        <v>59</v>
      </c>
      <c r="F3" t="s">
        <v>59</v>
      </c>
      <c r="G3" t="s">
        <v>59</v>
      </c>
      <c r="H3">
        <f>C3*1</f>
        <v>1</v>
      </c>
      <c r="I3">
        <f>E3*-1</f>
        <v>1.1100000000000001</v>
      </c>
    </row>
    <row r="4" spans="1:9" x14ac:dyDescent="0.35">
      <c r="A4" t="s">
        <v>105</v>
      </c>
      <c r="B4" t="s">
        <v>106</v>
      </c>
      <c r="C4" t="s">
        <v>58</v>
      </c>
      <c r="D4" t="s">
        <v>28</v>
      </c>
      <c r="E4" t="s">
        <v>28</v>
      </c>
      <c r="F4" t="s">
        <v>28</v>
      </c>
      <c r="G4" t="s">
        <v>28</v>
      </c>
      <c r="H4">
        <f>C4*1</f>
        <v>1</v>
      </c>
      <c r="I4">
        <f>E4*-1</f>
        <v>1.1399999999999999</v>
      </c>
    </row>
    <row r="5" spans="1:9" x14ac:dyDescent="0.35">
      <c r="A5" t="s">
        <v>95</v>
      </c>
      <c r="B5" t="s">
        <v>96</v>
      </c>
      <c r="C5" t="s">
        <v>10</v>
      </c>
      <c r="D5" t="s">
        <v>71</v>
      </c>
      <c r="E5" t="s">
        <v>97</v>
      </c>
      <c r="F5" t="s">
        <v>98</v>
      </c>
      <c r="G5" t="s">
        <v>99</v>
      </c>
      <c r="H5">
        <f>C5*1</f>
        <v>6</v>
      </c>
      <c r="I5">
        <f>E5*-1</f>
        <v>2.57</v>
      </c>
    </row>
    <row r="6" spans="1:9" x14ac:dyDescent="0.35">
      <c r="A6" t="s">
        <v>100</v>
      </c>
      <c r="B6" t="s">
        <v>101</v>
      </c>
      <c r="C6" t="s">
        <v>10</v>
      </c>
      <c r="D6" t="s">
        <v>20</v>
      </c>
      <c r="E6" t="s">
        <v>102</v>
      </c>
      <c r="F6" t="s">
        <v>103</v>
      </c>
      <c r="G6" t="s">
        <v>104</v>
      </c>
      <c r="H6">
        <f>C6*1</f>
        <v>6</v>
      </c>
      <c r="I6">
        <f>E6*-1</f>
        <v>3.7</v>
      </c>
    </row>
    <row r="7" spans="1:9" x14ac:dyDescent="0.35">
      <c r="A7" t="s">
        <v>78</v>
      </c>
      <c r="B7" t="s">
        <v>79</v>
      </c>
      <c r="C7" t="s">
        <v>80</v>
      </c>
      <c r="D7" t="s">
        <v>81</v>
      </c>
      <c r="E7" t="s">
        <v>82</v>
      </c>
      <c r="F7" t="s">
        <v>83</v>
      </c>
      <c r="G7" t="s">
        <v>83</v>
      </c>
      <c r="H7">
        <f>C7*1</f>
        <v>2</v>
      </c>
      <c r="I7">
        <f>E7*-1</f>
        <v>3.88</v>
      </c>
    </row>
    <row r="8" spans="1:9" x14ac:dyDescent="0.35">
      <c r="A8" t="s">
        <v>50</v>
      </c>
      <c r="B8" t="s">
        <v>51</v>
      </c>
      <c r="C8" t="s">
        <v>38</v>
      </c>
      <c r="D8" t="s">
        <v>52</v>
      </c>
      <c r="E8" t="s">
        <v>53</v>
      </c>
      <c r="F8" t="s">
        <v>54</v>
      </c>
      <c r="G8" t="s">
        <v>55</v>
      </c>
      <c r="H8">
        <f>C8*1</f>
        <v>7</v>
      </c>
      <c r="I8">
        <f>E8*-1</f>
        <v>5.12</v>
      </c>
    </row>
    <row r="9" spans="1:9" x14ac:dyDescent="0.35">
      <c r="A9" t="s">
        <v>36</v>
      </c>
      <c r="B9" t="s">
        <v>37</v>
      </c>
      <c r="C9" t="s">
        <v>38</v>
      </c>
      <c r="D9" t="s">
        <v>39</v>
      </c>
      <c r="E9" t="s">
        <v>40</v>
      </c>
      <c r="F9" t="s">
        <v>41</v>
      </c>
      <c r="G9" t="s">
        <v>42</v>
      </c>
      <c r="H9">
        <f>C9*1</f>
        <v>7</v>
      </c>
      <c r="I9">
        <f>E9*-1</f>
        <v>5.98</v>
      </c>
    </row>
    <row r="10" spans="1:9" x14ac:dyDescent="0.35">
      <c r="A10" t="s">
        <v>107</v>
      </c>
      <c r="B10" t="s">
        <v>108</v>
      </c>
      <c r="C10" t="s">
        <v>109</v>
      </c>
      <c r="D10" t="s">
        <v>110</v>
      </c>
      <c r="E10" t="s">
        <v>111</v>
      </c>
      <c r="F10" t="s">
        <v>112</v>
      </c>
      <c r="G10" t="s">
        <v>113</v>
      </c>
      <c r="H10">
        <f>C10*1</f>
        <v>4</v>
      </c>
      <c r="I10">
        <f>E10*-1</f>
        <v>6.04</v>
      </c>
    </row>
    <row r="11" spans="1:9" x14ac:dyDescent="0.35">
      <c r="A11" t="s">
        <v>84</v>
      </c>
      <c r="B11" t="s">
        <v>85</v>
      </c>
      <c r="C11" t="s">
        <v>86</v>
      </c>
      <c r="D11" t="s">
        <v>87</v>
      </c>
      <c r="E11" t="s">
        <v>88</v>
      </c>
      <c r="F11" t="s">
        <v>89</v>
      </c>
      <c r="G11" t="s">
        <v>90</v>
      </c>
      <c r="H11">
        <f>C11*1</f>
        <v>5</v>
      </c>
      <c r="I11">
        <f>E11*-1</f>
        <v>7.15</v>
      </c>
    </row>
    <row r="12" spans="1:9" x14ac:dyDescent="0.35">
      <c r="A12" t="s">
        <v>72</v>
      </c>
      <c r="B12" t="s">
        <v>73</v>
      </c>
      <c r="C12" t="s">
        <v>74</v>
      </c>
      <c r="D12" t="s">
        <v>75</v>
      </c>
      <c r="E12" t="s">
        <v>76</v>
      </c>
      <c r="F12" t="s">
        <v>35</v>
      </c>
      <c r="G12" t="s">
        <v>77</v>
      </c>
      <c r="H12">
        <f>C12*1</f>
        <v>10</v>
      </c>
      <c r="I12">
        <f>E12*-1</f>
        <v>7.64</v>
      </c>
    </row>
    <row r="13" spans="1:9" x14ac:dyDescent="0.35">
      <c r="A13" t="s">
        <v>60</v>
      </c>
      <c r="B13" t="s">
        <v>61</v>
      </c>
      <c r="C13" t="s">
        <v>38</v>
      </c>
      <c r="D13" t="s">
        <v>62</v>
      </c>
      <c r="E13" t="s">
        <v>63</v>
      </c>
      <c r="F13" t="s">
        <v>59</v>
      </c>
      <c r="G13" t="s">
        <v>64</v>
      </c>
      <c r="H13">
        <f>C13*1</f>
        <v>7</v>
      </c>
      <c r="I13">
        <f>E13*-1</f>
        <v>7.79</v>
      </c>
    </row>
    <row r="14" spans="1:9" x14ac:dyDescent="0.35">
      <c r="A14" t="s">
        <v>8</v>
      </c>
      <c r="B14" t="s">
        <v>9</v>
      </c>
      <c r="C14" t="s">
        <v>10</v>
      </c>
      <c r="D14" t="s">
        <v>11</v>
      </c>
      <c r="E14" t="s">
        <v>12</v>
      </c>
      <c r="F14" t="s">
        <v>13</v>
      </c>
      <c r="G14" t="s">
        <v>14</v>
      </c>
      <c r="H14">
        <f>C14*1</f>
        <v>6</v>
      </c>
      <c r="I14">
        <f>E14*-1</f>
        <v>9.02</v>
      </c>
    </row>
    <row r="15" spans="1:9" x14ac:dyDescent="0.35">
      <c r="A15" t="s">
        <v>29</v>
      </c>
      <c r="B15" t="s">
        <v>30</v>
      </c>
      <c r="C15" t="s">
        <v>31</v>
      </c>
      <c r="D15" t="s">
        <v>32</v>
      </c>
      <c r="E15" t="s">
        <v>33</v>
      </c>
      <c r="F15" t="s">
        <v>34</v>
      </c>
      <c r="G15" t="s">
        <v>35</v>
      </c>
      <c r="H15">
        <f>C15*1</f>
        <v>15</v>
      </c>
      <c r="I15">
        <f>E15*-1</f>
        <v>11.24</v>
      </c>
    </row>
    <row r="16" spans="1:9" x14ac:dyDescent="0.35">
      <c r="A16" t="s">
        <v>43</v>
      </c>
      <c r="B16" t="s">
        <v>44</v>
      </c>
      <c r="C16" t="s">
        <v>45</v>
      </c>
      <c r="D16" t="s">
        <v>46</v>
      </c>
      <c r="E16" t="s">
        <v>47</v>
      </c>
      <c r="F16" t="s">
        <v>48</v>
      </c>
      <c r="G16" t="s">
        <v>49</v>
      </c>
      <c r="H16">
        <f>C16*1</f>
        <v>12</v>
      </c>
      <c r="I16">
        <f>E16*-1</f>
        <v>13.58</v>
      </c>
    </row>
    <row r="17" spans="1:9" x14ac:dyDescent="0.35">
      <c r="A17" t="s">
        <v>65</v>
      </c>
      <c r="B17" t="s">
        <v>66</v>
      </c>
      <c r="C17" t="s">
        <v>67</v>
      </c>
      <c r="D17" t="s">
        <v>68</v>
      </c>
      <c r="E17" t="s">
        <v>69</v>
      </c>
      <c r="F17" t="s">
        <v>70</v>
      </c>
      <c r="G17" t="s">
        <v>71</v>
      </c>
      <c r="H17">
        <f>C17*1</f>
        <v>16</v>
      </c>
      <c r="I17">
        <f>E17*-1</f>
        <v>16.82</v>
      </c>
    </row>
    <row r="18" spans="1:9" x14ac:dyDescent="0.35">
      <c r="A18" t="s">
        <v>91</v>
      </c>
      <c r="B18" t="s">
        <v>92</v>
      </c>
      <c r="C18" t="s">
        <v>31</v>
      </c>
      <c r="D18" t="s">
        <v>93</v>
      </c>
      <c r="E18" t="s">
        <v>94</v>
      </c>
      <c r="F18" t="s">
        <v>20</v>
      </c>
      <c r="G18" t="s">
        <v>20</v>
      </c>
      <c r="H18">
        <f>C18*1</f>
        <v>15</v>
      </c>
      <c r="I18">
        <f>E18*-1</f>
        <v>18.37</v>
      </c>
    </row>
    <row r="19" spans="1:9" x14ac:dyDescent="0.35">
      <c r="A19" t="s">
        <v>22</v>
      </c>
      <c r="B19" t="s">
        <v>23</v>
      </c>
      <c r="C19" t="s">
        <v>24</v>
      </c>
      <c r="D19" t="s">
        <v>25</v>
      </c>
      <c r="E19" t="s">
        <v>26</v>
      </c>
      <c r="F19" t="s">
        <v>27</v>
      </c>
      <c r="G19" t="s">
        <v>28</v>
      </c>
      <c r="H19">
        <f>C19*1</f>
        <v>18</v>
      </c>
      <c r="I19">
        <f>E19*-1</f>
        <v>21.61</v>
      </c>
    </row>
    <row r="20" spans="1:9" x14ac:dyDescent="0.35">
      <c r="A20" t="s">
        <v>15</v>
      </c>
      <c r="B20" t="s">
        <v>16</v>
      </c>
      <c r="C20" t="s">
        <v>17</v>
      </c>
      <c r="D20" t="s">
        <v>18</v>
      </c>
      <c r="E20" t="s">
        <v>19</v>
      </c>
      <c r="F20" t="s">
        <v>20</v>
      </c>
      <c r="G20" t="s">
        <v>21</v>
      </c>
      <c r="H20">
        <f>C20*1</f>
        <v>19</v>
      </c>
      <c r="I20">
        <f>E20*-1</f>
        <v>23.27</v>
      </c>
    </row>
  </sheetData>
  <sortState xmlns:xlrd2="http://schemas.microsoft.com/office/spreadsheetml/2017/richdata2" ref="A3:I21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7365-5A0F-4315-9C91-AB68D96C66B4}">
  <dimension ref="A1:K29"/>
  <sheetViews>
    <sheetView topLeftCell="A10" workbookViewId="0">
      <selection activeCell="D23" sqref="D23:D29"/>
    </sheetView>
  </sheetViews>
  <sheetFormatPr defaultRowHeight="14.5" x14ac:dyDescent="0.35"/>
  <sheetData>
    <row r="1" spans="1:11" x14ac:dyDescent="0.35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J1" t="s">
        <v>123</v>
      </c>
      <c r="K1">
        <f>COUNT(C2:C19)</f>
        <v>18</v>
      </c>
    </row>
    <row r="2" spans="1:11" x14ac:dyDescent="0.35">
      <c r="A2">
        <v>1</v>
      </c>
      <c r="B2" t="s">
        <v>56</v>
      </c>
      <c r="C2">
        <v>1</v>
      </c>
      <c r="D2">
        <f t="shared" ref="D2:D19" si="0">LOG(C2)</f>
        <v>0</v>
      </c>
      <c r="E2">
        <f t="shared" ref="E2:E19" si="1">(D2-$K$3)^2</f>
        <v>0.66163019889837194</v>
      </c>
      <c r="F2">
        <f t="shared" ref="F2:F19" si="2">(D2-$K$3)^3</f>
        <v>-0.53817433067608544</v>
      </c>
      <c r="G2">
        <f t="shared" ref="G2:G19" si="3">($K$1+1)/A2</f>
        <v>19</v>
      </c>
      <c r="H2">
        <f t="shared" ref="H2:H19" si="4">1/G2</f>
        <v>5.2631578947368418E-2</v>
      </c>
      <c r="J2" t="s">
        <v>124</v>
      </c>
      <c r="K2">
        <f>AVERAGE(C2:C19)</f>
        <v>8.7222222222222214</v>
      </c>
    </row>
    <row r="3" spans="1:11" x14ac:dyDescent="0.35">
      <c r="A3">
        <v>2</v>
      </c>
      <c r="B3" t="s">
        <v>105</v>
      </c>
      <c r="C3">
        <v>1</v>
      </c>
      <c r="D3">
        <f t="shared" si="0"/>
        <v>0</v>
      </c>
      <c r="E3">
        <f t="shared" si="1"/>
        <v>0.66163019889837194</v>
      </c>
      <c r="F3">
        <f t="shared" si="2"/>
        <v>-0.53817433067608544</v>
      </c>
      <c r="G3">
        <f t="shared" si="3"/>
        <v>9.5</v>
      </c>
      <c r="H3">
        <f t="shared" si="4"/>
        <v>0.10526315789473684</v>
      </c>
      <c r="J3" t="s">
        <v>125</v>
      </c>
      <c r="K3">
        <f>AVERAGE(D2:D19)</f>
        <v>0.81340653974403965</v>
      </c>
    </row>
    <row r="4" spans="1:11" x14ac:dyDescent="0.35">
      <c r="A4">
        <v>3</v>
      </c>
      <c r="B4" t="s">
        <v>78</v>
      </c>
      <c r="C4">
        <v>2</v>
      </c>
      <c r="D4">
        <f t="shared" si="0"/>
        <v>0.3010299956639812</v>
      </c>
      <c r="E4">
        <f t="shared" si="1"/>
        <v>0.26252972292342414</v>
      </c>
      <c r="F4">
        <f t="shared" si="2"/>
        <v>-0.13451407214979938</v>
      </c>
      <c r="G4">
        <f t="shared" si="3"/>
        <v>6.333333333333333</v>
      </c>
      <c r="H4">
        <f t="shared" si="4"/>
        <v>0.15789473684210528</v>
      </c>
      <c r="J4" t="s">
        <v>126</v>
      </c>
      <c r="K4">
        <f>SUM(E2:E19)</f>
        <v>2.5832792030915059</v>
      </c>
    </row>
    <row r="5" spans="1:11" x14ac:dyDescent="0.35">
      <c r="A5">
        <v>4</v>
      </c>
      <c r="B5" t="s">
        <v>107</v>
      </c>
      <c r="C5">
        <v>4</v>
      </c>
      <c r="D5">
        <f t="shared" si="0"/>
        <v>0.6020599913279624</v>
      </c>
      <c r="E5">
        <f t="shared" si="1"/>
        <v>4.4667363527389287E-2</v>
      </c>
      <c r="F5">
        <f t="shared" si="2"/>
        <v>-9.4402931083599033E-3</v>
      </c>
      <c r="G5">
        <f t="shared" si="3"/>
        <v>4.75</v>
      </c>
      <c r="H5">
        <f t="shared" si="4"/>
        <v>0.21052631578947367</v>
      </c>
      <c r="J5" t="s">
        <v>127</v>
      </c>
      <c r="K5">
        <f>SUM(F2:F19)</f>
        <v>-0.85446500363429068</v>
      </c>
    </row>
    <row r="6" spans="1:11" x14ac:dyDescent="0.35">
      <c r="A6">
        <v>5</v>
      </c>
      <c r="B6" t="s">
        <v>84</v>
      </c>
      <c r="C6">
        <v>5</v>
      </c>
      <c r="D6">
        <f t="shared" si="0"/>
        <v>0.69897000433601886</v>
      </c>
      <c r="E6">
        <f t="shared" si="1"/>
        <v>1.3095720636191195E-2</v>
      </c>
      <c r="F6">
        <f t="shared" si="2"/>
        <v>-1.4986288982770423E-3</v>
      </c>
      <c r="G6">
        <f t="shared" si="3"/>
        <v>3.8</v>
      </c>
      <c r="H6">
        <f t="shared" si="4"/>
        <v>0.26315789473684209</v>
      </c>
      <c r="J6" t="s">
        <v>128</v>
      </c>
      <c r="K6">
        <f>VAR(D2:D19)</f>
        <v>0.15195760018185325</v>
      </c>
    </row>
    <row r="7" spans="1:11" x14ac:dyDescent="0.35">
      <c r="A7">
        <v>6</v>
      </c>
      <c r="B7" t="s">
        <v>8</v>
      </c>
      <c r="C7">
        <v>6</v>
      </c>
      <c r="D7">
        <f t="shared" si="0"/>
        <v>0.77815125038364363</v>
      </c>
      <c r="E7">
        <f t="shared" si="1"/>
        <v>1.2429354278852523E-3</v>
      </c>
      <c r="F7">
        <f t="shared" si="2"/>
        <v>-4.3820048166382203E-5</v>
      </c>
      <c r="G7">
        <f t="shared" si="3"/>
        <v>3.1666666666666665</v>
      </c>
      <c r="H7">
        <f t="shared" si="4"/>
        <v>0.31578947368421056</v>
      </c>
      <c r="J7" t="s">
        <v>129</v>
      </c>
      <c r="K7">
        <f>STDEV(D2:D19)</f>
        <v>0.38981739338035348</v>
      </c>
    </row>
    <row r="8" spans="1:11" x14ac:dyDescent="0.35">
      <c r="A8">
        <v>7</v>
      </c>
      <c r="B8" t="s">
        <v>95</v>
      </c>
      <c r="C8">
        <v>6</v>
      </c>
      <c r="D8">
        <f t="shared" si="0"/>
        <v>0.77815125038364363</v>
      </c>
      <c r="E8">
        <f t="shared" si="1"/>
        <v>1.2429354278852523E-3</v>
      </c>
      <c r="F8">
        <f t="shared" si="2"/>
        <v>-4.3820048166382203E-5</v>
      </c>
      <c r="G8">
        <f t="shared" si="3"/>
        <v>2.7142857142857144</v>
      </c>
      <c r="H8">
        <f t="shared" si="4"/>
        <v>0.36842105263157893</v>
      </c>
      <c r="J8" t="s">
        <v>130</v>
      </c>
      <c r="K8">
        <f>SKEW(D2:D19)</f>
        <v>-0.95458419978613562</v>
      </c>
    </row>
    <row r="9" spans="1:11" x14ac:dyDescent="0.35">
      <c r="A9">
        <v>8</v>
      </c>
      <c r="B9" t="s">
        <v>100</v>
      </c>
      <c r="C9">
        <v>6</v>
      </c>
      <c r="D9">
        <f t="shared" si="0"/>
        <v>0.77815125038364363</v>
      </c>
      <c r="E9">
        <f t="shared" si="1"/>
        <v>1.2429354278852523E-3</v>
      </c>
      <c r="F9">
        <f t="shared" si="2"/>
        <v>-4.3820048166382203E-5</v>
      </c>
      <c r="G9">
        <f t="shared" si="3"/>
        <v>2.375</v>
      </c>
      <c r="H9">
        <f t="shared" si="4"/>
        <v>0.42105263157894735</v>
      </c>
      <c r="J9" t="s">
        <v>131</v>
      </c>
      <c r="K9">
        <v>-0.9</v>
      </c>
    </row>
    <row r="10" spans="1:11" x14ac:dyDescent="0.35">
      <c r="A10">
        <v>9</v>
      </c>
      <c r="B10" t="s">
        <v>36</v>
      </c>
      <c r="C10">
        <v>7</v>
      </c>
      <c r="D10">
        <f t="shared" si="0"/>
        <v>0.84509804001425681</v>
      </c>
      <c r="E10">
        <f t="shared" si="1"/>
        <v>1.0043511893771746E-3</v>
      </c>
      <c r="F10">
        <f t="shared" si="2"/>
        <v>3.1829395989539664E-5</v>
      </c>
      <c r="G10">
        <f t="shared" si="3"/>
        <v>2.1111111111111112</v>
      </c>
      <c r="H10">
        <f t="shared" si="4"/>
        <v>0.47368421052631576</v>
      </c>
      <c r="J10" t="s">
        <v>132</v>
      </c>
      <c r="K10">
        <v>-1</v>
      </c>
    </row>
    <row r="11" spans="1:11" x14ac:dyDescent="0.35">
      <c r="A11">
        <v>10</v>
      </c>
      <c r="B11" t="s">
        <v>50</v>
      </c>
      <c r="C11">
        <v>7</v>
      </c>
      <c r="D11">
        <f t="shared" si="0"/>
        <v>0.84509804001425681</v>
      </c>
      <c r="E11">
        <f t="shared" si="1"/>
        <v>1.0043511893771746E-3</v>
      </c>
      <c r="F11">
        <f t="shared" si="2"/>
        <v>3.1829395989539664E-5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60</v>
      </c>
      <c r="C12">
        <v>7</v>
      </c>
      <c r="D12">
        <f t="shared" si="0"/>
        <v>0.84509804001425681</v>
      </c>
      <c r="E12">
        <f t="shared" si="1"/>
        <v>1.0043511893771746E-3</v>
      </c>
      <c r="F12">
        <f t="shared" si="2"/>
        <v>3.1829395989539664E-5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72</v>
      </c>
      <c r="C13">
        <v>10</v>
      </c>
      <c r="D13">
        <f t="shared" si="0"/>
        <v>1</v>
      </c>
      <c r="E13">
        <f t="shared" si="1"/>
        <v>3.4817119410292655E-2</v>
      </c>
      <c r="F13">
        <f t="shared" si="2"/>
        <v>6.4966467869114683E-3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43</v>
      </c>
      <c r="C14">
        <v>12</v>
      </c>
      <c r="D14">
        <f t="shared" si="0"/>
        <v>1.0791812460476249</v>
      </c>
      <c r="E14">
        <f t="shared" si="1"/>
        <v>7.0636194510756992E-2</v>
      </c>
      <c r="F14">
        <f t="shared" si="2"/>
        <v>1.8773313850499358E-2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29</v>
      </c>
      <c r="C15">
        <v>15</v>
      </c>
      <c r="D15">
        <f t="shared" si="0"/>
        <v>1.1760912590556813</v>
      </c>
      <c r="E15">
        <f t="shared" si="1"/>
        <v>0.13154020562216431</v>
      </c>
      <c r="F15">
        <f t="shared" si="2"/>
        <v>4.7707622554270294E-2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91</v>
      </c>
      <c r="C16">
        <v>15</v>
      </c>
      <c r="D16">
        <f t="shared" si="0"/>
        <v>1.1760912590556813</v>
      </c>
      <c r="E16">
        <f t="shared" si="1"/>
        <v>0.13154020562216431</v>
      </c>
      <c r="F16">
        <f t="shared" si="2"/>
        <v>4.7707622554270294E-2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65</v>
      </c>
      <c r="C17">
        <v>16</v>
      </c>
      <c r="D17">
        <f t="shared" si="0"/>
        <v>1.2041199826559248</v>
      </c>
      <c r="E17">
        <f t="shared" si="1"/>
        <v>0.15265699447205894</v>
      </c>
      <c r="F17">
        <f t="shared" si="2"/>
        <v>5.9645139894758767E-2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22</v>
      </c>
      <c r="C18">
        <v>18</v>
      </c>
      <c r="D18">
        <f t="shared" si="0"/>
        <v>1.255272505103306</v>
      </c>
      <c r="E18">
        <f t="shared" si="1"/>
        <v>0.19524553134287639</v>
      </c>
      <c r="F18">
        <f t="shared" si="2"/>
        <v>8.6272355188902972E-2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15</v>
      </c>
      <c r="C19">
        <v>19</v>
      </c>
      <c r="D19">
        <f t="shared" si="0"/>
        <v>1.2787536009528289</v>
      </c>
      <c r="E19">
        <f t="shared" si="1"/>
        <v>0.21654788737565661</v>
      </c>
      <c r="F19">
        <f t="shared" si="2"/>
        <v>0.10076992300123368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133</v>
      </c>
      <c r="C22" t="s">
        <v>138</v>
      </c>
      <c r="D22" t="s">
        <v>139</v>
      </c>
      <c r="E22" t="s">
        <v>134</v>
      </c>
      <c r="F22" t="s">
        <v>135</v>
      </c>
      <c r="G22" t="s">
        <v>136</v>
      </c>
      <c r="H22" s="1" t="s">
        <v>137</v>
      </c>
    </row>
    <row r="23" spans="1:8" x14ac:dyDescent="0.35">
      <c r="B23">
        <v>2</v>
      </c>
      <c r="C23">
        <v>0.14799999999999999</v>
      </c>
      <c r="D23">
        <v>0.16400000000000001</v>
      </c>
      <c r="E23">
        <f>(C23-D23)/($K$9-$K$10)</f>
        <v>-0.16000000000000017</v>
      </c>
      <c r="F23" s="2">
        <f>C23+(E23*($K$8-$K$9))</f>
        <v>0.15673347196578169</v>
      </c>
      <c r="G23" s="2">
        <f t="shared" ref="G23:G29" si="5">$K$3+(F23*$K$7)</f>
        <v>0.87450397324119333</v>
      </c>
      <c r="H23" s="3">
        <f t="shared" ref="H23:H29" si="6">10^G23</f>
        <v>7.4903821122472554</v>
      </c>
    </row>
    <row r="24" spans="1:8" x14ac:dyDescent="0.35">
      <c r="B24">
        <v>5</v>
      </c>
      <c r="C24">
        <v>0.85399999999999998</v>
      </c>
      <c r="D24">
        <v>0.85199999999999998</v>
      </c>
      <c r="E24">
        <f t="shared" ref="E24:E29" si="7">(C24-D24)/($K$9-$K$10)</f>
        <v>2.0000000000000021E-2</v>
      </c>
      <c r="F24" s="2">
        <f t="shared" ref="F24:F29" si="8">C24+(E24*($K$8-$K$9))</f>
        <v>0.8529083160042773</v>
      </c>
      <c r="G24" s="2">
        <f t="shared" si="5"/>
        <v>1.1458850362812538</v>
      </c>
      <c r="H24" s="3">
        <f t="shared" si="6"/>
        <v>13.992168816035486</v>
      </c>
    </row>
    <row r="25" spans="1:8" x14ac:dyDescent="0.35">
      <c r="B25">
        <v>10</v>
      </c>
      <c r="C25">
        <v>1.147</v>
      </c>
      <c r="D25">
        <v>1.1279999999999999</v>
      </c>
      <c r="E25">
        <f t="shared" si="7"/>
        <v>0.19000000000000133</v>
      </c>
      <c r="F25" s="2">
        <f t="shared" si="8"/>
        <v>1.1366290020406342</v>
      </c>
      <c r="G25" s="2">
        <f t="shared" si="5"/>
        <v>1.2564842945600321</v>
      </c>
      <c r="H25" s="3">
        <f t="shared" si="6"/>
        <v>18.050294604688226</v>
      </c>
    </row>
    <row r="26" spans="1:8" x14ac:dyDescent="0.35">
      <c r="B26">
        <v>25</v>
      </c>
      <c r="C26">
        <v>1.407</v>
      </c>
      <c r="D26">
        <v>1.3660000000000001</v>
      </c>
      <c r="E26">
        <f t="shared" si="7"/>
        <v>0.40999999999999936</v>
      </c>
      <c r="F26" s="2">
        <f t="shared" si="8"/>
        <v>1.3846204780876845</v>
      </c>
      <c r="G26" s="2">
        <f t="shared" si="5"/>
        <v>1.3531556853332396</v>
      </c>
      <c r="H26" s="3">
        <f t="shared" si="6"/>
        <v>22.550474538167837</v>
      </c>
    </row>
    <row r="27" spans="1:8" x14ac:dyDescent="0.35">
      <c r="B27">
        <v>50</v>
      </c>
      <c r="C27">
        <v>1.5489999999999999</v>
      </c>
      <c r="D27">
        <v>1.492</v>
      </c>
      <c r="E27">
        <f t="shared" si="7"/>
        <v>0.56999999999999951</v>
      </c>
      <c r="F27" s="2">
        <f t="shared" si="8"/>
        <v>1.5178870061219027</v>
      </c>
      <c r="G27" s="2">
        <f t="shared" si="5"/>
        <v>1.4051052959163886</v>
      </c>
      <c r="H27" s="3">
        <f t="shared" si="6"/>
        <v>25.415888462048656</v>
      </c>
    </row>
    <row r="28" spans="1:8" x14ac:dyDescent="0.35">
      <c r="B28">
        <v>100</v>
      </c>
      <c r="C28">
        <v>1.66</v>
      </c>
      <c r="D28">
        <v>1.5880000000000001</v>
      </c>
      <c r="E28">
        <f t="shared" si="7"/>
        <v>0.71999999999999853</v>
      </c>
      <c r="F28" s="2">
        <f t="shared" si="8"/>
        <v>1.6206993761539823</v>
      </c>
      <c r="G28" s="2">
        <f t="shared" si="5"/>
        <v>1.44518334600955</v>
      </c>
      <c r="H28" s="3">
        <f t="shared" si="6"/>
        <v>27.872976331305392</v>
      </c>
    </row>
    <row r="29" spans="1:8" x14ac:dyDescent="0.35">
      <c r="B29">
        <v>200</v>
      </c>
      <c r="C29">
        <v>1.7490000000000001</v>
      </c>
      <c r="D29">
        <v>1.6639999999999999</v>
      </c>
      <c r="E29">
        <f t="shared" si="7"/>
        <v>0.85000000000000209</v>
      </c>
      <c r="F29" s="2">
        <f t="shared" si="8"/>
        <v>1.7026034301817847</v>
      </c>
      <c r="G29" s="2">
        <f t="shared" si="5"/>
        <v>1.4771109708579515</v>
      </c>
      <c r="H29" s="3">
        <f t="shared" si="6"/>
        <v>29.999289624410483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BF08A-73D2-429C-9CE0-DFE41006A542}">
  <dimension ref="A1:K29"/>
  <sheetViews>
    <sheetView tabSelected="1" topLeftCell="A13" workbookViewId="0">
      <selection activeCell="F26" sqref="F26"/>
    </sheetView>
  </sheetViews>
  <sheetFormatPr defaultRowHeight="14.5" x14ac:dyDescent="0.35"/>
  <sheetData>
    <row r="1" spans="1:11" x14ac:dyDescent="0.35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J1" t="s">
        <v>123</v>
      </c>
      <c r="K1">
        <f>COUNT(C2:C19)</f>
        <v>18</v>
      </c>
    </row>
    <row r="2" spans="1:11" x14ac:dyDescent="0.35">
      <c r="A2">
        <v>1</v>
      </c>
      <c r="B2" t="s">
        <v>56</v>
      </c>
      <c r="C2">
        <v>1.1100000000000001</v>
      </c>
      <c r="D2">
        <f t="shared" ref="D2:D19" si="0">LOG(C2)</f>
        <v>4.5322978786657475E-2</v>
      </c>
      <c r="E2">
        <f t="shared" ref="E2:E19" si="1">(D2-$K$3)^2</f>
        <v>0.61183550532831721</v>
      </c>
      <c r="F2">
        <f t="shared" ref="F2:F19" si="2">(D2-$K$3)^3</f>
        <v>-0.47857721027856859</v>
      </c>
      <c r="G2">
        <f t="shared" ref="G2:G19" si="3">($K$1+1)/A2</f>
        <v>19</v>
      </c>
      <c r="H2">
        <f t="shared" ref="H2:H19" si="4">1/G2</f>
        <v>5.2631578947368418E-2</v>
      </c>
      <c r="J2" t="s">
        <v>124</v>
      </c>
      <c r="K2">
        <f>AVERAGE(C2:C19)</f>
        <v>9.2238888888888884</v>
      </c>
    </row>
    <row r="3" spans="1:11" x14ac:dyDescent="0.35">
      <c r="A3">
        <v>2</v>
      </c>
      <c r="B3" t="s">
        <v>105</v>
      </c>
      <c r="C3">
        <v>1.1399999999999999</v>
      </c>
      <c r="D3">
        <f t="shared" si="0"/>
        <v>5.6904851336472557E-2</v>
      </c>
      <c r="E3">
        <f t="shared" si="1"/>
        <v>0.59385098344536313</v>
      </c>
      <c r="F3">
        <f t="shared" si="2"/>
        <v>-0.45763182620142251</v>
      </c>
      <c r="G3">
        <f t="shared" si="3"/>
        <v>9.5</v>
      </c>
      <c r="H3">
        <f t="shared" si="4"/>
        <v>0.10526315789473684</v>
      </c>
      <c r="J3" t="s">
        <v>125</v>
      </c>
      <c r="K3">
        <f>AVERAGE(D2:D19)</f>
        <v>0.82752212563374861</v>
      </c>
    </row>
    <row r="4" spans="1:11" x14ac:dyDescent="0.35">
      <c r="A4">
        <v>3</v>
      </c>
      <c r="B4" t="s">
        <v>95</v>
      </c>
      <c r="C4">
        <v>2.57</v>
      </c>
      <c r="D4">
        <f t="shared" si="0"/>
        <v>0.4099331233312945</v>
      </c>
      <c r="E4">
        <f t="shared" si="1"/>
        <v>0.17438057484395902</v>
      </c>
      <c r="F4">
        <f t="shared" si="2"/>
        <v>-7.2819410270017274E-2</v>
      </c>
      <c r="G4">
        <f t="shared" si="3"/>
        <v>6.333333333333333</v>
      </c>
      <c r="H4">
        <f t="shared" si="4"/>
        <v>0.15789473684210528</v>
      </c>
      <c r="J4" t="s">
        <v>126</v>
      </c>
      <c r="K4">
        <f>SUM(E2:E19)</f>
        <v>2.5875691861225625</v>
      </c>
    </row>
    <row r="5" spans="1:11" x14ac:dyDescent="0.35">
      <c r="A5">
        <v>4</v>
      </c>
      <c r="B5" t="s">
        <v>100</v>
      </c>
      <c r="C5">
        <v>3.7</v>
      </c>
      <c r="D5">
        <f t="shared" si="0"/>
        <v>0.56820172406699498</v>
      </c>
      <c r="E5">
        <f t="shared" si="1"/>
        <v>6.7247070668742359E-2</v>
      </c>
      <c r="F5">
        <f t="shared" si="2"/>
        <v>-1.7438537370006127E-2</v>
      </c>
      <c r="G5">
        <f t="shared" si="3"/>
        <v>4.75</v>
      </c>
      <c r="H5">
        <f t="shared" si="4"/>
        <v>0.21052631578947367</v>
      </c>
      <c r="J5" t="s">
        <v>127</v>
      </c>
      <c r="K5">
        <f>SUM(F2:F19)</f>
        <v>-0.56614967658055826</v>
      </c>
    </row>
    <row r="6" spans="1:11" x14ac:dyDescent="0.35">
      <c r="A6">
        <v>5</v>
      </c>
      <c r="B6" t="s">
        <v>78</v>
      </c>
      <c r="C6">
        <v>3.88</v>
      </c>
      <c r="D6">
        <f t="shared" si="0"/>
        <v>0.58883172559420727</v>
      </c>
      <c r="E6">
        <f t="shared" si="1"/>
        <v>5.6973107071036276E-2</v>
      </c>
      <c r="F6">
        <f t="shared" si="2"/>
        <v>-1.359893371828127E-2</v>
      </c>
      <c r="G6">
        <f t="shared" si="3"/>
        <v>3.8</v>
      </c>
      <c r="H6">
        <f t="shared" si="4"/>
        <v>0.26315789473684209</v>
      </c>
      <c r="J6" t="s">
        <v>128</v>
      </c>
      <c r="K6">
        <f>VAR(D2:D19)</f>
        <v>0.15220995212485675</v>
      </c>
    </row>
    <row r="7" spans="1:11" x14ac:dyDescent="0.35">
      <c r="A7">
        <v>6</v>
      </c>
      <c r="B7" t="s">
        <v>50</v>
      </c>
      <c r="C7">
        <v>5.12</v>
      </c>
      <c r="D7">
        <f t="shared" si="0"/>
        <v>0.70926996097583073</v>
      </c>
      <c r="E7">
        <f t="shared" si="1"/>
        <v>1.3983574446283323E-2</v>
      </c>
      <c r="F7">
        <f t="shared" si="2"/>
        <v>-1.6535879479281483E-3</v>
      </c>
      <c r="G7">
        <f t="shared" si="3"/>
        <v>3.1666666666666665</v>
      </c>
      <c r="H7">
        <f t="shared" si="4"/>
        <v>0.31578947368421056</v>
      </c>
      <c r="J7" t="s">
        <v>129</v>
      </c>
      <c r="K7">
        <f>STDEV(D2:D19)</f>
        <v>0.39014093879629802</v>
      </c>
    </row>
    <row r="8" spans="1:11" x14ac:dyDescent="0.35">
      <c r="A8">
        <v>7</v>
      </c>
      <c r="B8" t="s">
        <v>36</v>
      </c>
      <c r="C8">
        <v>5.98</v>
      </c>
      <c r="D8">
        <f t="shared" si="0"/>
        <v>0.77670118398841093</v>
      </c>
      <c r="E8">
        <f t="shared" si="1"/>
        <v>2.5827681097188178E-3</v>
      </c>
      <c r="F8">
        <f t="shared" si="2"/>
        <v>-1.3125870738745914E-4</v>
      </c>
      <c r="G8">
        <f t="shared" si="3"/>
        <v>2.7142857142857144</v>
      </c>
      <c r="H8">
        <f t="shared" si="4"/>
        <v>0.36842105263157893</v>
      </c>
      <c r="J8" t="s">
        <v>130</v>
      </c>
      <c r="K8">
        <f>SKEW(D2:D19)</f>
        <v>-0.63091418314371783</v>
      </c>
    </row>
    <row r="9" spans="1:11" x14ac:dyDescent="0.35">
      <c r="A9">
        <v>8</v>
      </c>
      <c r="B9" t="s">
        <v>107</v>
      </c>
      <c r="C9">
        <v>6.04</v>
      </c>
      <c r="D9">
        <f t="shared" si="0"/>
        <v>0.78103693862113188</v>
      </c>
      <c r="E9">
        <f t="shared" si="1"/>
        <v>2.1608726115979505E-3</v>
      </c>
      <c r="F9">
        <f t="shared" si="2"/>
        <v>-1.0044856746057224E-4</v>
      </c>
      <c r="G9">
        <f t="shared" si="3"/>
        <v>2.375</v>
      </c>
      <c r="H9">
        <f t="shared" si="4"/>
        <v>0.42105263157894735</v>
      </c>
      <c r="J9" t="s">
        <v>131</v>
      </c>
      <c r="K9">
        <v>-0.6</v>
      </c>
    </row>
    <row r="10" spans="1:11" x14ac:dyDescent="0.35">
      <c r="A10">
        <v>9</v>
      </c>
      <c r="B10" t="s">
        <v>84</v>
      </c>
      <c r="C10">
        <v>7.15</v>
      </c>
      <c r="D10">
        <f t="shared" si="0"/>
        <v>0.85430604180108061</v>
      </c>
      <c r="E10">
        <f t="shared" si="1"/>
        <v>7.1737816525866847E-4</v>
      </c>
      <c r="F10">
        <f t="shared" si="2"/>
        <v>1.9214196638562617E-5</v>
      </c>
      <c r="G10">
        <f t="shared" si="3"/>
        <v>2.1111111111111112</v>
      </c>
      <c r="H10">
        <f t="shared" si="4"/>
        <v>0.47368421052631576</v>
      </c>
      <c r="J10" t="s">
        <v>132</v>
      </c>
      <c r="K10">
        <v>-0.7</v>
      </c>
    </row>
    <row r="11" spans="1:11" x14ac:dyDescent="0.35">
      <c r="A11">
        <v>10</v>
      </c>
      <c r="B11" t="s">
        <v>72</v>
      </c>
      <c r="C11">
        <v>7.64</v>
      </c>
      <c r="D11">
        <f t="shared" si="0"/>
        <v>0.88309335857568994</v>
      </c>
      <c r="E11">
        <f t="shared" si="1"/>
        <v>3.0881619306875052E-3</v>
      </c>
      <c r="F11">
        <f t="shared" si="2"/>
        <v>1.7161296601267062E-4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60</v>
      </c>
      <c r="C12">
        <v>7.79</v>
      </c>
      <c r="D12">
        <f t="shared" si="0"/>
        <v>0.89153745767256443</v>
      </c>
      <c r="E12">
        <f t="shared" si="1"/>
        <v>4.0979627360398395E-3</v>
      </c>
      <c r="F12">
        <f t="shared" si="2"/>
        <v>2.6233244523028449E-4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8</v>
      </c>
      <c r="C13">
        <v>9.02</v>
      </c>
      <c r="D13">
        <f t="shared" si="0"/>
        <v>0.95520653754194174</v>
      </c>
      <c r="E13">
        <f t="shared" si="1"/>
        <v>1.630330904434113E-2</v>
      </c>
      <c r="F13">
        <f t="shared" si="2"/>
        <v>2.0816784274842234E-3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29</v>
      </c>
      <c r="C14">
        <v>11.24</v>
      </c>
      <c r="D14">
        <f t="shared" si="0"/>
        <v>1.0507663112330423</v>
      </c>
      <c r="E14">
        <f t="shared" si="1"/>
        <v>4.9837966403891897E-2</v>
      </c>
      <c r="F14">
        <f t="shared" si="2"/>
        <v>1.1126036221761807E-2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43</v>
      </c>
      <c r="C15">
        <v>13.58</v>
      </c>
      <c r="D15">
        <f t="shared" si="0"/>
        <v>1.1328997699444829</v>
      </c>
      <c r="E15">
        <f t="shared" si="1"/>
        <v>9.3255505644773376E-2</v>
      </c>
      <c r="F15">
        <f t="shared" si="2"/>
        <v>2.8478146632807282E-2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65</v>
      </c>
      <c r="C16">
        <v>16.82</v>
      </c>
      <c r="D16">
        <f t="shared" si="0"/>
        <v>1.2258259914618934</v>
      </c>
      <c r="E16">
        <f t="shared" si="1"/>
        <v>0.15864596953364479</v>
      </c>
      <c r="F16">
        <f t="shared" si="2"/>
        <v>6.31893029633048E-2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91</v>
      </c>
      <c r="C17">
        <v>18.37</v>
      </c>
      <c r="D17">
        <f t="shared" si="0"/>
        <v>1.2641091563058084</v>
      </c>
      <c r="E17">
        <f t="shared" si="1"/>
        <v>0.19060823535104612</v>
      </c>
      <c r="F17">
        <f t="shared" si="2"/>
        <v>8.3217083493554375E-2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22</v>
      </c>
      <c r="C18">
        <v>21.61</v>
      </c>
      <c r="D18">
        <f t="shared" si="0"/>
        <v>1.3346547668832414</v>
      </c>
      <c r="E18">
        <f t="shared" si="1"/>
        <v>0.25718351582068671</v>
      </c>
      <c r="F18">
        <f t="shared" si="2"/>
        <v>0.13042615566397556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15</v>
      </c>
      <c r="C19">
        <v>23.27</v>
      </c>
      <c r="D19">
        <f t="shared" si="0"/>
        <v>1.36679638328673</v>
      </c>
      <c r="E19">
        <f t="shared" si="1"/>
        <v>0.2908167249671742</v>
      </c>
      <c r="F19">
        <f t="shared" si="2"/>
        <v>0.15682997346974414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133</v>
      </c>
      <c r="C22" t="s">
        <v>140</v>
      </c>
      <c r="D22" t="s">
        <v>141</v>
      </c>
      <c r="E22" t="s">
        <v>134</v>
      </c>
      <c r="F22" t="s">
        <v>135</v>
      </c>
      <c r="G22" t="s">
        <v>136</v>
      </c>
      <c r="H22" s="1" t="s">
        <v>137</v>
      </c>
    </row>
    <row r="23" spans="1:8" x14ac:dyDescent="0.35">
      <c r="B23">
        <v>2</v>
      </c>
      <c r="C23">
        <v>9.9000000000000005E-2</v>
      </c>
      <c r="D23">
        <v>0.11600000000000001</v>
      </c>
      <c r="E23">
        <f>(C23-D23)/($K$9-$K$10)</f>
        <v>-0.17000000000000004</v>
      </c>
      <c r="F23" s="2">
        <f>C23+(E23*($K$8-$K$9))</f>
        <v>0.10425541113443204</v>
      </c>
      <c r="G23" s="2">
        <f t="shared" ref="G23:G29" si="5">$K$3+(F23*$K$7)</f>
        <v>0.86819642960832999</v>
      </c>
      <c r="H23" s="3">
        <f t="shared" ref="H23:H29" si="6">10^G23</f>
        <v>7.3823805666659332</v>
      </c>
    </row>
    <row r="24" spans="1:8" x14ac:dyDescent="0.35">
      <c r="B24">
        <v>5</v>
      </c>
      <c r="C24">
        <v>0.85699999999999998</v>
      </c>
      <c r="D24">
        <v>0.85699999999999998</v>
      </c>
      <c r="E24">
        <f t="shared" ref="E24:E29" si="7">(C24-D24)/($K$9-$K$10)</f>
        <v>0</v>
      </c>
      <c r="F24" s="2">
        <f t="shared" ref="F24:F29" si="8">C24+(E24*($K$8-$K$9))</f>
        <v>0.85699999999999998</v>
      </c>
      <c r="G24" s="2">
        <f t="shared" si="5"/>
        <v>1.1618729101821761</v>
      </c>
      <c r="H24" s="3">
        <f t="shared" si="6"/>
        <v>14.516867409002392</v>
      </c>
    </row>
    <row r="25" spans="1:8" x14ac:dyDescent="0.35">
      <c r="B25">
        <v>10</v>
      </c>
      <c r="C25">
        <v>1.2</v>
      </c>
      <c r="D25">
        <v>1.1830000000000001</v>
      </c>
      <c r="E25">
        <f t="shared" si="7"/>
        <v>0.16999999999999907</v>
      </c>
      <c r="F25" s="2">
        <f t="shared" si="8"/>
        <v>1.1947445888655679</v>
      </c>
      <c r="G25" s="2">
        <f t="shared" si="5"/>
        <v>1.2936409011555583</v>
      </c>
      <c r="H25" s="3">
        <f t="shared" si="6"/>
        <v>19.66259804344244</v>
      </c>
    </row>
    <row r="26" spans="1:8" x14ac:dyDescent="0.35">
      <c r="B26">
        <v>25</v>
      </c>
      <c r="C26">
        <v>1.528</v>
      </c>
      <c r="D26">
        <v>1.488</v>
      </c>
      <c r="E26">
        <f t="shared" si="7"/>
        <v>0.40000000000000047</v>
      </c>
      <c r="F26" s="2">
        <f t="shared" si="8"/>
        <v>1.515634326742513</v>
      </c>
      <c r="G26" s="2">
        <f t="shared" si="5"/>
        <v>1.4188331247409676</v>
      </c>
      <c r="H26" s="3">
        <f t="shared" si="6"/>
        <v>26.232103955847823</v>
      </c>
    </row>
    <row r="27" spans="1:8" x14ac:dyDescent="0.35">
      <c r="B27">
        <v>50</v>
      </c>
      <c r="C27">
        <v>1.72</v>
      </c>
      <c r="D27">
        <v>1.663</v>
      </c>
      <c r="E27">
        <f t="shared" si="7"/>
        <v>0.56999999999999951</v>
      </c>
      <c r="F27" s="2">
        <f t="shared" si="8"/>
        <v>1.7023789156080809</v>
      </c>
      <c r="G27" s="2">
        <f t="shared" si="5"/>
        <v>1.4916898339561091</v>
      </c>
      <c r="H27" s="3">
        <f t="shared" si="6"/>
        <v>31.023431538116952</v>
      </c>
    </row>
    <row r="28" spans="1:8" x14ac:dyDescent="0.35">
      <c r="B28">
        <v>100</v>
      </c>
      <c r="C28">
        <v>1.88</v>
      </c>
      <c r="D28">
        <v>1.806</v>
      </c>
      <c r="E28">
        <f t="shared" si="7"/>
        <v>0.73999999999999855</v>
      </c>
      <c r="F28" s="2">
        <f t="shared" si="8"/>
        <v>1.8571235044736487</v>
      </c>
      <c r="G28" s="2">
        <f t="shared" si="5"/>
        <v>1.552062033129769</v>
      </c>
      <c r="H28" s="3">
        <f t="shared" si="6"/>
        <v>35.650205131628901</v>
      </c>
    </row>
    <row r="29" spans="1:8" x14ac:dyDescent="0.35">
      <c r="B29">
        <v>200</v>
      </c>
      <c r="C29">
        <v>2.016</v>
      </c>
      <c r="D29">
        <v>1.9259999999999999</v>
      </c>
      <c r="E29">
        <f t="shared" si="7"/>
        <v>0.90000000000000102</v>
      </c>
      <c r="F29" s="2">
        <f t="shared" si="8"/>
        <v>1.9881772351706539</v>
      </c>
      <c r="G29" s="2">
        <f t="shared" si="5"/>
        <v>1.6031914586566556</v>
      </c>
      <c r="H29" s="3">
        <f t="shared" si="6"/>
        <v>40.104347861879923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2019-04-16T11:15:10Z</dcterms:modified>
</cp:coreProperties>
</file>