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Isfara\"/>
    </mc:Choice>
  </mc:AlternateContent>
  <xr:revisionPtr revIDLastSave="0" documentId="13_ncr:1_{A1E0273D-E6CF-4A5B-9A99-CB4434CEC362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29" i="3"/>
  <c r="E28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8" i="3" s="1"/>
  <c r="K1" i="3"/>
  <c r="G21" i="3" s="1"/>
  <c r="H21" i="3" s="1"/>
  <c r="E34" i="2"/>
  <c r="E33" i="2"/>
  <c r="E32" i="2"/>
  <c r="E31" i="2"/>
  <c r="E30" i="2"/>
  <c r="E29" i="2"/>
  <c r="E28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I25" i="1"/>
  <c r="I11" i="1"/>
  <c r="I22" i="1"/>
  <c r="I14" i="1"/>
  <c r="I7" i="1"/>
  <c r="I5" i="1"/>
  <c r="I13" i="1"/>
  <c r="I17" i="1"/>
  <c r="I4" i="1"/>
  <c r="I9" i="1"/>
  <c r="I21" i="1"/>
  <c r="I24" i="1"/>
  <c r="I19" i="1"/>
  <c r="I20" i="1"/>
  <c r="I23" i="1"/>
  <c r="I8" i="1"/>
  <c r="I12" i="1"/>
  <c r="I18" i="1"/>
  <c r="I15" i="1"/>
  <c r="I6" i="1"/>
  <c r="I10" i="1"/>
  <c r="I16" i="1"/>
  <c r="H25" i="1"/>
  <c r="H11" i="1"/>
  <c r="H22" i="1"/>
  <c r="H14" i="1"/>
  <c r="H7" i="1"/>
  <c r="H5" i="1"/>
  <c r="H13" i="1"/>
  <c r="H17" i="1"/>
  <c r="H4" i="1"/>
  <c r="H9" i="1"/>
  <c r="H21" i="1"/>
  <c r="H24" i="1"/>
  <c r="H19" i="1"/>
  <c r="H20" i="1"/>
  <c r="H23" i="1"/>
  <c r="H8" i="1"/>
  <c r="H12" i="1"/>
  <c r="H18" i="1"/>
  <c r="H15" i="1"/>
  <c r="H6" i="1"/>
  <c r="H10" i="1"/>
  <c r="H16" i="1"/>
  <c r="I3" i="1"/>
  <c r="H3" i="1"/>
  <c r="G14" i="3" l="1"/>
  <c r="H14" i="3" s="1"/>
  <c r="G22" i="3"/>
  <c r="H22" i="3" s="1"/>
  <c r="G18" i="3"/>
  <c r="H18" i="3" s="1"/>
  <c r="K6" i="3"/>
  <c r="G10" i="3"/>
  <c r="H10" i="3" s="1"/>
  <c r="F31" i="3"/>
  <c r="F22" i="3"/>
  <c r="F32" i="3"/>
  <c r="F29" i="3"/>
  <c r="F33" i="3"/>
  <c r="F28" i="3"/>
  <c r="F30" i="3"/>
  <c r="F34" i="3"/>
  <c r="K7" i="3"/>
  <c r="G11" i="3"/>
  <c r="H11" i="3" s="1"/>
  <c r="G15" i="3"/>
  <c r="H15" i="3" s="1"/>
  <c r="E17" i="3"/>
  <c r="G19" i="3"/>
  <c r="H19" i="3" s="1"/>
  <c r="G23" i="3"/>
  <c r="H23" i="3" s="1"/>
  <c r="F3" i="3"/>
  <c r="F5" i="3"/>
  <c r="F9" i="3"/>
  <c r="G12" i="3"/>
  <c r="H12" i="3" s="1"/>
  <c r="G16" i="3"/>
  <c r="H16" i="3" s="1"/>
  <c r="E18" i="3"/>
  <c r="G20" i="3"/>
  <c r="H20" i="3" s="1"/>
  <c r="G24" i="3"/>
  <c r="H24" i="3" s="1"/>
  <c r="G2" i="3"/>
  <c r="H2" i="3" s="1"/>
  <c r="E3" i="3"/>
  <c r="K3" i="3"/>
  <c r="F18" i="3" s="1"/>
  <c r="G4" i="3"/>
  <c r="H4" i="3" s="1"/>
  <c r="G6" i="3"/>
  <c r="H6" i="3" s="1"/>
  <c r="G8" i="3"/>
  <c r="H8" i="3" s="1"/>
  <c r="G3" i="3"/>
  <c r="H3" i="3" s="1"/>
  <c r="G5" i="3"/>
  <c r="H5" i="3" s="1"/>
  <c r="G7" i="3"/>
  <c r="H7" i="3" s="1"/>
  <c r="G9" i="3"/>
  <c r="H9" i="3" s="1"/>
  <c r="G13" i="3"/>
  <c r="H13" i="3" s="1"/>
  <c r="G17" i="3"/>
  <c r="H17" i="3" s="1"/>
  <c r="K3" i="2"/>
  <c r="F6" i="2" s="1"/>
  <c r="F11" i="2"/>
  <c r="E23" i="2"/>
  <c r="E19" i="2"/>
  <c r="E15" i="2"/>
  <c r="E11" i="2"/>
  <c r="F8" i="2"/>
  <c r="E4" i="2"/>
  <c r="F19" i="2"/>
  <c r="F15" i="2"/>
  <c r="E6" i="2"/>
  <c r="E2" i="2"/>
  <c r="F4" i="2"/>
  <c r="E8" i="2"/>
  <c r="E12" i="2"/>
  <c r="F16" i="2"/>
  <c r="F24" i="2"/>
  <c r="E9" i="2"/>
  <c r="E17" i="2"/>
  <c r="F20" i="2"/>
  <c r="F14" i="2"/>
  <c r="F22" i="2"/>
  <c r="G24" i="2"/>
  <c r="H24" i="2" s="1"/>
  <c r="G20" i="2"/>
  <c r="H20" i="2" s="1"/>
  <c r="G16" i="2"/>
  <c r="H16" i="2" s="1"/>
  <c r="G12" i="2"/>
  <c r="H12" i="2" s="1"/>
  <c r="G3" i="2"/>
  <c r="H3" i="2" s="1"/>
  <c r="F5" i="2"/>
  <c r="G6" i="2"/>
  <c r="H6" i="2" s="1"/>
  <c r="E10" i="2"/>
  <c r="F13" i="2"/>
  <c r="E18" i="2"/>
  <c r="F21" i="2"/>
  <c r="E5" i="2"/>
  <c r="F10" i="2"/>
  <c r="E13" i="2"/>
  <c r="F18" i="2"/>
  <c r="E20" i="2"/>
  <c r="E24" i="2"/>
  <c r="G4" i="2"/>
  <c r="H4" i="2" s="1"/>
  <c r="G5" i="2"/>
  <c r="H5" i="2" s="1"/>
  <c r="F7" i="2"/>
  <c r="G8" i="2"/>
  <c r="H8" i="2" s="1"/>
  <c r="G10" i="2"/>
  <c r="H10" i="2" s="1"/>
  <c r="F12" i="2"/>
  <c r="G14" i="2"/>
  <c r="H14" i="2" s="1"/>
  <c r="G17" i="2"/>
  <c r="H17" i="2" s="1"/>
  <c r="G21" i="2"/>
  <c r="H21" i="2" s="1"/>
  <c r="G2" i="2"/>
  <c r="H2" i="2" s="1"/>
  <c r="G7" i="2"/>
  <c r="H7" i="2" s="1"/>
  <c r="F9" i="2"/>
  <c r="E14" i="2"/>
  <c r="F17" i="2"/>
  <c r="E22" i="2"/>
  <c r="K6" i="2"/>
  <c r="E16" i="2"/>
  <c r="E21" i="2"/>
  <c r="F3" i="2"/>
  <c r="K7" i="2"/>
  <c r="G9" i="2"/>
  <c r="H9" i="2" s="1"/>
  <c r="G13" i="2"/>
  <c r="H13" i="2" s="1"/>
  <c r="G18" i="2"/>
  <c r="H18" i="2" s="1"/>
  <c r="G22" i="2"/>
  <c r="H22" i="2" s="1"/>
  <c r="E3" i="2"/>
  <c r="E7" i="2"/>
  <c r="K8" i="2"/>
  <c r="F28" i="2" s="1"/>
  <c r="G28" i="2" s="1"/>
  <c r="H28" i="2" s="1"/>
  <c r="G11" i="2"/>
  <c r="H11" i="2" s="1"/>
  <c r="G15" i="2"/>
  <c r="H15" i="2" s="1"/>
  <c r="G19" i="2"/>
  <c r="H19" i="2" s="1"/>
  <c r="G23" i="2"/>
  <c r="H23" i="2" s="1"/>
  <c r="E10" i="3" l="1"/>
  <c r="F17" i="3"/>
  <c r="F21" i="3"/>
  <c r="F14" i="3"/>
  <c r="E7" i="3"/>
  <c r="F13" i="3"/>
  <c r="E9" i="3"/>
  <c r="E23" i="3"/>
  <c r="E19" i="3"/>
  <c r="E15" i="3"/>
  <c r="E8" i="3"/>
  <c r="E6" i="3"/>
  <c r="E4" i="3"/>
  <c r="E2" i="3"/>
  <c r="E24" i="3"/>
  <c r="F19" i="3"/>
  <c r="F15" i="3"/>
  <c r="F11" i="3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F24" i="3"/>
  <c r="F20" i="3"/>
  <c r="F16" i="3"/>
  <c r="F12" i="3"/>
  <c r="F23" i="3"/>
  <c r="E20" i="3"/>
  <c r="E16" i="3"/>
  <c r="E12" i="3"/>
  <c r="F8" i="3"/>
  <c r="F6" i="3"/>
  <c r="F4" i="3"/>
  <c r="F2" i="3"/>
  <c r="E22" i="3"/>
  <c r="E14" i="3"/>
  <c r="F7" i="3"/>
  <c r="E21" i="3"/>
  <c r="E13" i="3"/>
  <c r="F10" i="3"/>
  <c r="E5" i="3"/>
  <c r="E11" i="3"/>
  <c r="F23" i="2"/>
  <c r="F2" i="2"/>
  <c r="F34" i="2"/>
  <c r="G34" i="2" s="1"/>
  <c r="H34" i="2" s="1"/>
  <c r="F33" i="2"/>
  <c r="G33" i="2" s="1"/>
  <c r="H33" i="2" s="1"/>
  <c r="F32" i="2"/>
  <c r="G32" i="2" s="1"/>
  <c r="H32" i="2" s="1"/>
  <c r="K4" i="2"/>
  <c r="F31" i="2"/>
  <c r="G31" i="2" s="1"/>
  <c r="H31" i="2" s="1"/>
  <c r="F30" i="2"/>
  <c r="G30" i="2" s="1"/>
  <c r="H30" i="2" s="1"/>
  <c r="F29" i="2"/>
  <c r="G29" i="2" s="1"/>
  <c r="H29" i="2" s="1"/>
  <c r="K5" i="2"/>
  <c r="K4" i="3" l="1"/>
  <c r="K5" i="3"/>
</calcChain>
</file>

<file path=xl/sharedStrings.xml><?xml version="1.0" encoding="utf-8"?>
<sst xmlns="http://schemas.openxmlformats.org/spreadsheetml/2006/main" count="267" uniqueCount="171">
  <si>
    <t>Isfara</t>
  </si>
  <si>
    <t>start_date</t>
  </si>
  <si>
    <t>end_date</t>
  </si>
  <si>
    <t>duration</t>
  </si>
  <si>
    <t>peak</t>
  </si>
  <si>
    <t>sum</t>
  </si>
  <si>
    <t>average</t>
  </si>
  <si>
    <t>median</t>
  </si>
  <si>
    <t>06/01/1936</t>
  </si>
  <si>
    <t>08/01/1936</t>
  </si>
  <si>
    <t>2</t>
  </si>
  <si>
    <t>-1.16</t>
  </si>
  <si>
    <t>-1.49</t>
  </si>
  <si>
    <t>-0.74</t>
  </si>
  <si>
    <t>08/01/1938</t>
  </si>
  <si>
    <t>07/01/1940</t>
  </si>
  <si>
    <t>23</t>
  </si>
  <si>
    <t>-2.04</t>
  </si>
  <si>
    <t>-28.25</t>
  </si>
  <si>
    <t>-1.23</t>
  </si>
  <si>
    <t>-1.29</t>
  </si>
  <si>
    <t>10/01/1941</t>
  </si>
  <si>
    <t>01/01/1942</t>
  </si>
  <si>
    <t>3</t>
  </si>
  <si>
    <t>-1.78</t>
  </si>
  <si>
    <t>-3.82</t>
  </si>
  <si>
    <t>-1.27</t>
  </si>
  <si>
    <t>-1.69</t>
  </si>
  <si>
    <t>11/01/1943</t>
  </si>
  <si>
    <t>11/01/1944</t>
  </si>
  <si>
    <t>12</t>
  </si>
  <si>
    <t>-1.85</t>
  </si>
  <si>
    <t>-13.23</t>
  </si>
  <si>
    <t>-1.1</t>
  </si>
  <si>
    <t>-1.06</t>
  </si>
  <si>
    <t>01/01/1947</t>
  </si>
  <si>
    <t>06/01/1947</t>
  </si>
  <si>
    <t>5</t>
  </si>
  <si>
    <t>-1.62</t>
  </si>
  <si>
    <t>-5.7</t>
  </si>
  <si>
    <t>-1.14</t>
  </si>
  <si>
    <t>-1.34</t>
  </si>
  <si>
    <t>12/01/1949</t>
  </si>
  <si>
    <t>02/01/1950</t>
  </si>
  <si>
    <t>-1.33</t>
  </si>
  <si>
    <t>-2.63</t>
  </si>
  <si>
    <t>-1.32</t>
  </si>
  <si>
    <t>12/01/1950</t>
  </si>
  <si>
    <t>02/01/1951</t>
  </si>
  <si>
    <t>-1.47</t>
  </si>
  <si>
    <t>-2.07</t>
  </si>
  <si>
    <t>-1.04</t>
  </si>
  <si>
    <t>01/01/1955</t>
  </si>
  <si>
    <t>03/01/1955</t>
  </si>
  <si>
    <t>-2.5</t>
  </si>
  <si>
    <t>-4.37</t>
  </si>
  <si>
    <t>-2.19</t>
  </si>
  <si>
    <t>11/01/1956</t>
  </si>
  <si>
    <t>06/01/1957</t>
  </si>
  <si>
    <t>7</t>
  </si>
  <si>
    <t>-2.22</t>
  </si>
  <si>
    <t>-7.36</t>
  </si>
  <si>
    <t>-1.05</t>
  </si>
  <si>
    <t>-0.72</t>
  </si>
  <si>
    <t>10/01/1959</t>
  </si>
  <si>
    <t>01/01/1960</t>
  </si>
  <si>
    <t>-1</t>
  </si>
  <si>
    <t>-1.84</t>
  </si>
  <si>
    <t>-0.61</t>
  </si>
  <si>
    <t>-0.44</t>
  </si>
  <si>
    <t>07/01/1961</t>
  </si>
  <si>
    <t>10/01/1961</t>
  </si>
  <si>
    <t>-1.48</t>
  </si>
  <si>
    <t>-3.32</t>
  </si>
  <si>
    <t>-1.11</t>
  </si>
  <si>
    <t>-0.94</t>
  </si>
  <si>
    <t>04/01/1962</t>
  </si>
  <si>
    <t>06/01/1963</t>
  </si>
  <si>
    <t>14</t>
  </si>
  <si>
    <t>-1.7</t>
  </si>
  <si>
    <t>-11.46</t>
  </si>
  <si>
    <t>-0.82</t>
  </si>
  <si>
    <t>-0.81</t>
  </si>
  <si>
    <t>10/01/1964</t>
  </si>
  <si>
    <t>02/01/1966</t>
  </si>
  <si>
    <t>16</t>
  </si>
  <si>
    <t>-2.33</t>
  </si>
  <si>
    <t>-20.34</t>
  </si>
  <si>
    <t>02/01/1967</t>
  </si>
  <si>
    <t>10/01/1967</t>
  </si>
  <si>
    <t>8</t>
  </si>
  <si>
    <t>-2.31</t>
  </si>
  <si>
    <t>-10.72</t>
  </si>
  <si>
    <t>03/01/1971</t>
  </si>
  <si>
    <t>02/01/1972</t>
  </si>
  <si>
    <t>11</t>
  </si>
  <si>
    <t>-1.86</t>
  </si>
  <si>
    <t>-11.29</t>
  </si>
  <si>
    <t>-1.03</t>
  </si>
  <si>
    <t>-1.02</t>
  </si>
  <si>
    <t>02/01/1975</t>
  </si>
  <si>
    <t>12/01/1975</t>
  </si>
  <si>
    <t>10</t>
  </si>
  <si>
    <t>-2</t>
  </si>
  <si>
    <t>-15.13</t>
  </si>
  <si>
    <t>-1.51</t>
  </si>
  <si>
    <t>-1.77</t>
  </si>
  <si>
    <t>10/01/1976</t>
  </si>
  <si>
    <t>01/01/1977</t>
  </si>
  <si>
    <t>-1.08</t>
  </si>
  <si>
    <t>-3.09</t>
  </si>
  <si>
    <t>-1.01</t>
  </si>
  <si>
    <t>07/01/1977</t>
  </si>
  <si>
    <t>10/01/1977</t>
  </si>
  <si>
    <t>-1.54</t>
  </si>
  <si>
    <t>-3.87</t>
  </si>
  <si>
    <t>-1.19</t>
  </si>
  <si>
    <t>11/01/1978</t>
  </si>
  <si>
    <t>04/01/1979</t>
  </si>
  <si>
    <t>-2.25</t>
  </si>
  <si>
    <t>-8.06</t>
  </si>
  <si>
    <t>-1.61</t>
  </si>
  <si>
    <t>04/01/1982</t>
  </si>
  <si>
    <t>09/01/1982</t>
  </si>
  <si>
    <t>-1.57</t>
  </si>
  <si>
    <t>-5.81</t>
  </si>
  <si>
    <t>-1.35</t>
  </si>
  <si>
    <t>09/01/1984</t>
  </si>
  <si>
    <t>11/01/1984</t>
  </si>
  <si>
    <t>-1.53</t>
  </si>
  <si>
    <t>-2.54</t>
  </si>
  <si>
    <t>02/01/1986</t>
  </si>
  <si>
    <t>05/01/1986</t>
  </si>
  <si>
    <t>-1.44</t>
  </si>
  <si>
    <t>-3.64</t>
  </si>
  <si>
    <t>-1.21</t>
  </si>
  <si>
    <t>-1.15</t>
  </si>
  <si>
    <t>06/01/1989</t>
  </si>
  <si>
    <t>11/01/1989</t>
  </si>
  <si>
    <t>-1.67</t>
  </si>
  <si>
    <t>-5.87</t>
  </si>
  <si>
    <t>-1.17</t>
  </si>
  <si>
    <t>-1.52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</si>
  <si>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</si>
  <si>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</si>
  <si>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</si>
  <si>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</si>
  <si>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</si>
  <si>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</si>
  <si>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</si>
  <si>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</si>
  <si>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</si>
  <si>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</si>
  <si>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</si>
  <si>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</si>
  <si>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</si>
  <si>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</si>
  <si>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</si>
  <si>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</si>
  <si>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</si>
  <si>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</si>
  <si>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</si>
  <si>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</si>
  <si>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</si>
  <si>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</si>
  <si>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</si>
  <si>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</si>
  <si>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(0.5)</t>
  </si>
  <si>
    <t>K (0.6)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</si>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</sst>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I25" sqref="I3:I25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143</v>
      </c>
    </row>
    <row r="3" spans="1:9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13</v>
      </c>
      <c r="H3">
        <f>C3*1</f>
        <v>2</v>
      </c>
      <c r="I3">
        <f>E3*-1</f>
        <v>1.49</v>
      </c>
    </row>
    <row r="4" spans="1:9" x14ac:dyDescent="0.35">
      <c r="A4" t="s">
        <v>64</v>
      </c>
      <c r="B4" t="s">
        <v>65</v>
      </c>
      <c r="C4" t="s">
        <v>23</v>
      </c>
      <c r="D4" t="s">
        <v>66</v>
      </c>
      <c r="E4" t="s">
        <v>67</v>
      </c>
      <c r="F4" t="s">
        <v>68</v>
      </c>
      <c r="G4" t="s">
        <v>69</v>
      </c>
      <c r="H4">
        <f>C4*1</f>
        <v>3</v>
      </c>
      <c r="I4">
        <f>E4*-1</f>
        <v>1.84</v>
      </c>
    </row>
    <row r="5" spans="1:9" x14ac:dyDescent="0.35">
      <c r="A5" t="s">
        <v>47</v>
      </c>
      <c r="B5" t="s">
        <v>48</v>
      </c>
      <c r="C5" t="s">
        <v>10</v>
      </c>
      <c r="D5" t="s">
        <v>49</v>
      </c>
      <c r="E5" t="s">
        <v>50</v>
      </c>
      <c r="F5" t="s">
        <v>51</v>
      </c>
      <c r="G5" t="s">
        <v>51</v>
      </c>
      <c r="H5">
        <f>C5*1</f>
        <v>2</v>
      </c>
      <c r="I5">
        <f>E5*-1</f>
        <v>2.0699999999999998</v>
      </c>
    </row>
    <row r="6" spans="1:9" x14ac:dyDescent="0.35">
      <c r="A6" t="s">
        <v>127</v>
      </c>
      <c r="B6" t="s">
        <v>128</v>
      </c>
      <c r="C6" t="s">
        <v>10</v>
      </c>
      <c r="D6" t="s">
        <v>129</v>
      </c>
      <c r="E6" t="s">
        <v>130</v>
      </c>
      <c r="F6" t="s">
        <v>26</v>
      </c>
      <c r="G6" t="s">
        <v>26</v>
      </c>
      <c r="H6">
        <f>C6*1</f>
        <v>2</v>
      </c>
      <c r="I6">
        <f>E6*-1</f>
        <v>2.54</v>
      </c>
    </row>
    <row r="7" spans="1:9" x14ac:dyDescent="0.35">
      <c r="A7" t="s">
        <v>42</v>
      </c>
      <c r="B7" t="s">
        <v>43</v>
      </c>
      <c r="C7" t="s">
        <v>10</v>
      </c>
      <c r="D7" t="s">
        <v>44</v>
      </c>
      <c r="E7" t="s">
        <v>45</v>
      </c>
      <c r="F7" t="s">
        <v>46</v>
      </c>
      <c r="G7" t="s">
        <v>46</v>
      </c>
      <c r="H7">
        <f>C7*1</f>
        <v>2</v>
      </c>
      <c r="I7">
        <f>E7*-1</f>
        <v>2.63</v>
      </c>
    </row>
    <row r="8" spans="1:9" x14ac:dyDescent="0.35">
      <c r="A8" t="s">
        <v>107</v>
      </c>
      <c r="B8" t="s">
        <v>108</v>
      </c>
      <c r="C8" t="s">
        <v>23</v>
      </c>
      <c r="D8" t="s">
        <v>109</v>
      </c>
      <c r="E8" t="s">
        <v>110</v>
      </c>
      <c r="F8" t="s">
        <v>98</v>
      </c>
      <c r="G8" t="s">
        <v>111</v>
      </c>
      <c r="H8">
        <f>C8*1</f>
        <v>3</v>
      </c>
      <c r="I8">
        <f>E8*-1</f>
        <v>3.09</v>
      </c>
    </row>
    <row r="9" spans="1:9" x14ac:dyDescent="0.35">
      <c r="A9" t="s">
        <v>70</v>
      </c>
      <c r="B9" t="s">
        <v>71</v>
      </c>
      <c r="C9" t="s">
        <v>23</v>
      </c>
      <c r="D9" t="s">
        <v>72</v>
      </c>
      <c r="E9" t="s">
        <v>73</v>
      </c>
      <c r="F9" t="s">
        <v>74</v>
      </c>
      <c r="G9" t="s">
        <v>75</v>
      </c>
      <c r="H9">
        <f>C9*1</f>
        <v>3</v>
      </c>
      <c r="I9">
        <f>E9*-1</f>
        <v>3.32</v>
      </c>
    </row>
    <row r="10" spans="1:9" x14ac:dyDescent="0.35">
      <c r="A10" t="s">
        <v>131</v>
      </c>
      <c r="B10" t="s">
        <v>132</v>
      </c>
      <c r="C10" t="s">
        <v>23</v>
      </c>
      <c r="D10" t="s">
        <v>133</v>
      </c>
      <c r="E10" t="s">
        <v>134</v>
      </c>
      <c r="F10" t="s">
        <v>135</v>
      </c>
      <c r="G10" t="s">
        <v>136</v>
      </c>
      <c r="H10">
        <f>C10*1</f>
        <v>3</v>
      </c>
      <c r="I10">
        <f>E10*-1</f>
        <v>3.64</v>
      </c>
    </row>
    <row r="11" spans="1:9" x14ac:dyDescent="0.35">
      <c r="A11" t="s">
        <v>21</v>
      </c>
      <c r="B11" t="s">
        <v>22</v>
      </c>
      <c r="C11" t="s">
        <v>23</v>
      </c>
      <c r="D11" t="s">
        <v>24</v>
      </c>
      <c r="E11" t="s">
        <v>25</v>
      </c>
      <c r="F11" t="s">
        <v>26</v>
      </c>
      <c r="G11" t="s">
        <v>27</v>
      </c>
      <c r="H11">
        <f>C11*1</f>
        <v>3</v>
      </c>
      <c r="I11">
        <f>E11*-1</f>
        <v>3.82</v>
      </c>
    </row>
    <row r="12" spans="1:9" x14ac:dyDescent="0.35">
      <c r="A12" t="s">
        <v>112</v>
      </c>
      <c r="B12" t="s">
        <v>113</v>
      </c>
      <c r="C12" t="s">
        <v>23</v>
      </c>
      <c r="D12" t="s">
        <v>114</v>
      </c>
      <c r="E12" t="s">
        <v>115</v>
      </c>
      <c r="F12" t="s">
        <v>20</v>
      </c>
      <c r="G12" t="s">
        <v>116</v>
      </c>
      <c r="H12">
        <f>C12*1</f>
        <v>3</v>
      </c>
      <c r="I12">
        <f>E12*-1</f>
        <v>3.87</v>
      </c>
    </row>
    <row r="13" spans="1:9" x14ac:dyDescent="0.35">
      <c r="A13" t="s">
        <v>52</v>
      </c>
      <c r="B13" t="s">
        <v>53</v>
      </c>
      <c r="C13" t="s">
        <v>10</v>
      </c>
      <c r="D13" t="s">
        <v>54</v>
      </c>
      <c r="E13" t="s">
        <v>55</v>
      </c>
      <c r="F13" t="s">
        <v>56</v>
      </c>
      <c r="G13" t="s">
        <v>56</v>
      </c>
      <c r="H13">
        <f>C13*1</f>
        <v>2</v>
      </c>
      <c r="I13">
        <f>E13*-1</f>
        <v>4.37</v>
      </c>
    </row>
    <row r="14" spans="1:9" x14ac:dyDescent="0.35">
      <c r="A14" t="s">
        <v>35</v>
      </c>
      <c r="B14" t="s">
        <v>36</v>
      </c>
      <c r="C14" t="s">
        <v>37</v>
      </c>
      <c r="D14" t="s">
        <v>38</v>
      </c>
      <c r="E14" t="s">
        <v>39</v>
      </c>
      <c r="F14" t="s">
        <v>40</v>
      </c>
      <c r="G14" t="s">
        <v>41</v>
      </c>
      <c r="H14">
        <f>C14*1</f>
        <v>5</v>
      </c>
      <c r="I14">
        <f>E14*-1</f>
        <v>5.7</v>
      </c>
    </row>
    <row r="15" spans="1:9" x14ac:dyDescent="0.35">
      <c r="A15" t="s">
        <v>122</v>
      </c>
      <c r="B15" t="s">
        <v>123</v>
      </c>
      <c r="C15" t="s">
        <v>37</v>
      </c>
      <c r="D15" t="s">
        <v>124</v>
      </c>
      <c r="E15" t="s">
        <v>125</v>
      </c>
      <c r="F15" t="s">
        <v>11</v>
      </c>
      <c r="G15" t="s">
        <v>126</v>
      </c>
      <c r="H15">
        <f>C15*1</f>
        <v>5</v>
      </c>
      <c r="I15">
        <f>E15*-1</f>
        <v>5.81</v>
      </c>
    </row>
    <row r="16" spans="1:9" x14ac:dyDescent="0.35">
      <c r="A16" t="s">
        <v>137</v>
      </c>
      <c r="B16" t="s">
        <v>138</v>
      </c>
      <c r="C16" t="s">
        <v>37</v>
      </c>
      <c r="D16" t="s">
        <v>139</v>
      </c>
      <c r="E16" t="s">
        <v>140</v>
      </c>
      <c r="F16" t="s">
        <v>141</v>
      </c>
      <c r="G16" t="s">
        <v>142</v>
      </c>
      <c r="H16">
        <f>C16*1</f>
        <v>5</v>
      </c>
      <c r="I16">
        <f>E16*-1</f>
        <v>5.87</v>
      </c>
    </row>
    <row r="17" spans="1:9" x14ac:dyDescent="0.35">
      <c r="A17" t="s">
        <v>57</v>
      </c>
      <c r="B17" t="s">
        <v>58</v>
      </c>
      <c r="C17" t="s">
        <v>59</v>
      </c>
      <c r="D17" t="s">
        <v>60</v>
      </c>
      <c r="E17" t="s">
        <v>61</v>
      </c>
      <c r="F17" t="s">
        <v>62</v>
      </c>
      <c r="G17" t="s">
        <v>63</v>
      </c>
      <c r="H17">
        <f>C17*1</f>
        <v>7</v>
      </c>
      <c r="I17">
        <f>E17*-1</f>
        <v>7.36</v>
      </c>
    </row>
    <row r="18" spans="1:9" x14ac:dyDescent="0.35">
      <c r="A18" t="s">
        <v>117</v>
      </c>
      <c r="B18" t="s">
        <v>118</v>
      </c>
      <c r="C18" t="s">
        <v>37</v>
      </c>
      <c r="D18" t="s">
        <v>119</v>
      </c>
      <c r="E18" t="s">
        <v>120</v>
      </c>
      <c r="F18" t="s">
        <v>121</v>
      </c>
      <c r="G18" t="s">
        <v>49</v>
      </c>
      <c r="H18">
        <f>C18*1</f>
        <v>5</v>
      </c>
      <c r="I18">
        <f>E18*-1</f>
        <v>8.06</v>
      </c>
    </row>
    <row r="19" spans="1:9" x14ac:dyDescent="0.35">
      <c r="A19" t="s">
        <v>88</v>
      </c>
      <c r="B19" t="s">
        <v>89</v>
      </c>
      <c r="C19" t="s">
        <v>90</v>
      </c>
      <c r="D19" t="s">
        <v>91</v>
      </c>
      <c r="E19" t="s">
        <v>92</v>
      </c>
      <c r="F19" t="s">
        <v>41</v>
      </c>
      <c r="G19" t="s">
        <v>20</v>
      </c>
      <c r="H19">
        <f>C19*1</f>
        <v>8</v>
      </c>
      <c r="I19">
        <f>E19*-1</f>
        <v>10.72</v>
      </c>
    </row>
    <row r="20" spans="1:9" x14ac:dyDescent="0.35">
      <c r="A20" t="s">
        <v>93</v>
      </c>
      <c r="B20" t="s">
        <v>94</v>
      </c>
      <c r="C20" t="s">
        <v>95</v>
      </c>
      <c r="D20" t="s">
        <v>96</v>
      </c>
      <c r="E20" t="s">
        <v>97</v>
      </c>
      <c r="F20" t="s">
        <v>98</v>
      </c>
      <c r="G20" t="s">
        <v>99</v>
      </c>
      <c r="H20">
        <f>C20*1</f>
        <v>11</v>
      </c>
      <c r="I20">
        <f>E20*-1</f>
        <v>11.29</v>
      </c>
    </row>
    <row r="21" spans="1:9" x14ac:dyDescent="0.35">
      <c r="A21" t="s">
        <v>76</v>
      </c>
      <c r="B21" t="s">
        <v>77</v>
      </c>
      <c r="C21" t="s">
        <v>78</v>
      </c>
      <c r="D21" t="s">
        <v>79</v>
      </c>
      <c r="E21" t="s">
        <v>80</v>
      </c>
      <c r="F21" t="s">
        <v>81</v>
      </c>
      <c r="G21" t="s">
        <v>82</v>
      </c>
      <c r="H21">
        <f>C21*1</f>
        <v>14</v>
      </c>
      <c r="I21">
        <f>E21*-1</f>
        <v>11.46</v>
      </c>
    </row>
    <row r="22" spans="1:9" x14ac:dyDescent="0.35">
      <c r="A22" t="s">
        <v>28</v>
      </c>
      <c r="B22" t="s">
        <v>29</v>
      </c>
      <c r="C22" t="s">
        <v>30</v>
      </c>
      <c r="D22" t="s">
        <v>31</v>
      </c>
      <c r="E22" t="s">
        <v>32</v>
      </c>
      <c r="F22" t="s">
        <v>33</v>
      </c>
      <c r="G22" t="s">
        <v>34</v>
      </c>
      <c r="H22">
        <f>C22*1</f>
        <v>12</v>
      </c>
      <c r="I22">
        <f>E22*-1</f>
        <v>13.23</v>
      </c>
    </row>
    <row r="23" spans="1:9" x14ac:dyDescent="0.35">
      <c r="A23" t="s">
        <v>100</v>
      </c>
      <c r="B23" t="s">
        <v>101</v>
      </c>
      <c r="C23" t="s">
        <v>102</v>
      </c>
      <c r="D23" t="s">
        <v>103</v>
      </c>
      <c r="E23" t="s">
        <v>104</v>
      </c>
      <c r="F23" t="s">
        <v>105</v>
      </c>
      <c r="G23" t="s">
        <v>106</v>
      </c>
      <c r="H23">
        <f>C23*1</f>
        <v>10</v>
      </c>
      <c r="I23">
        <f>E23*-1</f>
        <v>15.13</v>
      </c>
    </row>
    <row r="24" spans="1:9" x14ac:dyDescent="0.35">
      <c r="A24" t="s">
        <v>83</v>
      </c>
      <c r="B24" t="s">
        <v>84</v>
      </c>
      <c r="C24" t="s">
        <v>85</v>
      </c>
      <c r="D24" t="s">
        <v>86</v>
      </c>
      <c r="E24" t="s">
        <v>87</v>
      </c>
      <c r="F24" t="s">
        <v>26</v>
      </c>
      <c r="G24" t="s">
        <v>44</v>
      </c>
      <c r="H24">
        <f>C24*1</f>
        <v>16</v>
      </c>
      <c r="I24">
        <f>E24*-1</f>
        <v>20.34</v>
      </c>
    </row>
    <row r="25" spans="1:9" x14ac:dyDescent="0.3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>
        <f>C25*1</f>
        <v>23</v>
      </c>
      <c r="I25">
        <f>E25*-1</f>
        <v>28.25</v>
      </c>
    </row>
  </sheetData>
  <sortState xmlns:xlrd2="http://schemas.microsoft.com/office/spreadsheetml/2017/richdata2" ref="A3:I26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DB06B-87C2-4BB2-BC29-C9D4EF216B5D}">
  <dimension ref="A1:K34"/>
  <sheetViews>
    <sheetView topLeftCell="A19" workbookViewId="0">
      <selection activeCell="D28" sqref="D28:D34"/>
    </sheetView>
  </sheetViews>
  <sheetFormatPr defaultRowHeight="14.5" x14ac:dyDescent="0.35"/>
  <sheetData>
    <row r="1" spans="1:11" x14ac:dyDescent="0.35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  <c r="H1" t="s">
        <v>151</v>
      </c>
      <c r="J1" t="s">
        <v>152</v>
      </c>
      <c r="K1">
        <f>COUNT(C2:C24)</f>
        <v>23</v>
      </c>
    </row>
    <row r="2" spans="1:11" x14ac:dyDescent="0.35">
      <c r="A2">
        <v>1</v>
      </c>
      <c r="B2" t="s">
        <v>8</v>
      </c>
      <c r="C2">
        <v>2</v>
      </c>
      <c r="D2">
        <f t="shared" ref="D2:D24" si="0">LOG(C2)</f>
        <v>0.3010299956639812</v>
      </c>
      <c r="E2">
        <f t="shared" ref="E2:E24" si="1">(D2-$K$3)^2</f>
        <v>0.14708243581210662</v>
      </c>
      <c r="F2">
        <f t="shared" ref="F2:F24" si="2">(D2-$K$3)^3</f>
        <v>-5.6408067364864367E-2</v>
      </c>
      <c r="G2">
        <f t="shared" ref="G2:G24" si="3">($K$1+1)/A2</f>
        <v>24</v>
      </c>
      <c r="H2">
        <f t="shared" ref="H2:H24" si="4">1/G2</f>
        <v>4.1666666666666664E-2</v>
      </c>
      <c r="J2" t="s">
        <v>153</v>
      </c>
      <c r="K2">
        <f>AVERAGE(C2:C24)</f>
        <v>6.4782608695652177</v>
      </c>
    </row>
    <row r="3" spans="1:11" x14ac:dyDescent="0.35">
      <c r="A3">
        <v>2</v>
      </c>
      <c r="B3" t="s">
        <v>42</v>
      </c>
      <c r="C3">
        <v>2</v>
      </c>
      <c r="D3">
        <f t="shared" si="0"/>
        <v>0.3010299956639812</v>
      </c>
      <c r="E3">
        <f t="shared" si="1"/>
        <v>0.14708243581210662</v>
      </c>
      <c r="F3">
        <f t="shared" si="2"/>
        <v>-5.6408067364864367E-2</v>
      </c>
      <c r="G3">
        <f t="shared" si="3"/>
        <v>12</v>
      </c>
      <c r="H3">
        <f t="shared" si="4"/>
        <v>8.3333333333333329E-2</v>
      </c>
      <c r="J3" t="s">
        <v>154</v>
      </c>
      <c r="K3">
        <f>AVERAGE(D2:D24)</f>
        <v>0.68454327550198968</v>
      </c>
    </row>
    <row r="4" spans="1:11" x14ac:dyDescent="0.35">
      <c r="A4">
        <v>3</v>
      </c>
      <c r="B4" t="s">
        <v>47</v>
      </c>
      <c r="C4">
        <v>2</v>
      </c>
      <c r="D4">
        <f t="shared" si="0"/>
        <v>0.3010299956639812</v>
      </c>
      <c r="E4">
        <f t="shared" si="1"/>
        <v>0.14708243581210662</v>
      </c>
      <c r="F4">
        <f t="shared" si="2"/>
        <v>-5.6408067364864367E-2</v>
      </c>
      <c r="G4">
        <f t="shared" si="3"/>
        <v>8</v>
      </c>
      <c r="H4">
        <f t="shared" si="4"/>
        <v>0.125</v>
      </c>
      <c r="J4" t="s">
        <v>155</v>
      </c>
      <c r="K4">
        <f>SUM(E2:E24)</f>
        <v>2.3921215152671396</v>
      </c>
    </row>
    <row r="5" spans="1:11" x14ac:dyDescent="0.35">
      <c r="A5">
        <v>4</v>
      </c>
      <c r="B5" t="s">
        <v>52</v>
      </c>
      <c r="C5">
        <v>2</v>
      </c>
      <c r="D5">
        <f t="shared" si="0"/>
        <v>0.3010299956639812</v>
      </c>
      <c r="E5">
        <f t="shared" si="1"/>
        <v>0.14708243581210662</v>
      </c>
      <c r="F5">
        <f t="shared" si="2"/>
        <v>-5.6408067364864367E-2</v>
      </c>
      <c r="G5">
        <f t="shared" si="3"/>
        <v>6</v>
      </c>
      <c r="H5">
        <f t="shared" si="4"/>
        <v>0.16666666666666666</v>
      </c>
      <c r="J5" t="s">
        <v>156</v>
      </c>
      <c r="K5">
        <f>SUM(F2:F24)</f>
        <v>0.36645147272932027</v>
      </c>
    </row>
    <row r="6" spans="1:11" x14ac:dyDescent="0.35">
      <c r="A6">
        <v>5</v>
      </c>
      <c r="B6" t="s">
        <v>127</v>
      </c>
      <c r="C6">
        <v>2</v>
      </c>
      <c r="D6">
        <f t="shared" si="0"/>
        <v>0.3010299956639812</v>
      </c>
      <c r="E6">
        <f t="shared" si="1"/>
        <v>0.14708243581210662</v>
      </c>
      <c r="F6">
        <f t="shared" si="2"/>
        <v>-5.6408067364864367E-2</v>
      </c>
      <c r="G6">
        <f t="shared" si="3"/>
        <v>4.8</v>
      </c>
      <c r="H6">
        <f t="shared" si="4"/>
        <v>0.20833333333333334</v>
      </c>
      <c r="J6" t="s">
        <v>157</v>
      </c>
      <c r="K6">
        <f>VAR(D2:D24)</f>
        <v>0.10873279614850623</v>
      </c>
    </row>
    <row r="7" spans="1:11" x14ac:dyDescent="0.35">
      <c r="A7">
        <v>6</v>
      </c>
      <c r="B7" t="s">
        <v>21</v>
      </c>
      <c r="C7">
        <v>3</v>
      </c>
      <c r="D7">
        <f t="shared" si="0"/>
        <v>0.47712125471966244</v>
      </c>
      <c r="E7">
        <f t="shared" si="1"/>
        <v>4.3023894705424198E-2</v>
      </c>
      <c r="F7">
        <f t="shared" si="2"/>
        <v>-8.9241031817251567E-3</v>
      </c>
      <c r="G7">
        <f t="shared" si="3"/>
        <v>4</v>
      </c>
      <c r="H7">
        <f t="shared" si="4"/>
        <v>0.25</v>
      </c>
      <c r="J7" t="s">
        <v>158</v>
      </c>
      <c r="K7">
        <f>STDEV(D2:D24)</f>
        <v>0.32974656351280784</v>
      </c>
    </row>
    <row r="8" spans="1:11" x14ac:dyDescent="0.35">
      <c r="A8">
        <v>7</v>
      </c>
      <c r="B8" t="s">
        <v>64</v>
      </c>
      <c r="C8">
        <v>3</v>
      </c>
      <c r="D8">
        <f t="shared" si="0"/>
        <v>0.47712125471966244</v>
      </c>
      <c r="E8">
        <f t="shared" si="1"/>
        <v>4.3023894705424198E-2</v>
      </c>
      <c r="F8">
        <f t="shared" si="2"/>
        <v>-8.9241031817251567E-3</v>
      </c>
      <c r="G8">
        <f t="shared" si="3"/>
        <v>3.4285714285714284</v>
      </c>
      <c r="H8">
        <f t="shared" si="4"/>
        <v>0.29166666666666669</v>
      </c>
      <c r="J8" t="s">
        <v>159</v>
      </c>
      <c r="K8">
        <f>SKEW(D2:D24)</f>
        <v>0.50881686439926976</v>
      </c>
    </row>
    <row r="9" spans="1:11" x14ac:dyDescent="0.35">
      <c r="A9">
        <v>8</v>
      </c>
      <c r="B9" t="s">
        <v>70</v>
      </c>
      <c r="C9">
        <v>3</v>
      </c>
      <c r="D9">
        <f t="shared" si="0"/>
        <v>0.47712125471966244</v>
      </c>
      <c r="E9">
        <f t="shared" si="1"/>
        <v>4.3023894705424198E-2</v>
      </c>
      <c r="F9">
        <f t="shared" si="2"/>
        <v>-8.9241031817251567E-3</v>
      </c>
      <c r="G9">
        <f t="shared" si="3"/>
        <v>3</v>
      </c>
      <c r="H9">
        <f t="shared" si="4"/>
        <v>0.33333333333333331</v>
      </c>
      <c r="J9" t="s">
        <v>160</v>
      </c>
      <c r="K9">
        <v>0.5</v>
      </c>
    </row>
    <row r="10" spans="1:11" x14ac:dyDescent="0.35">
      <c r="A10">
        <v>9</v>
      </c>
      <c r="B10" t="s">
        <v>107</v>
      </c>
      <c r="C10">
        <v>3</v>
      </c>
      <c r="D10">
        <f t="shared" si="0"/>
        <v>0.47712125471966244</v>
      </c>
      <c r="E10">
        <f t="shared" si="1"/>
        <v>4.3023894705424198E-2</v>
      </c>
      <c r="F10">
        <f t="shared" si="2"/>
        <v>-8.9241031817251567E-3</v>
      </c>
      <c r="G10">
        <f t="shared" si="3"/>
        <v>2.6666666666666665</v>
      </c>
      <c r="H10">
        <f t="shared" si="4"/>
        <v>0.375</v>
      </c>
      <c r="J10" t="s">
        <v>161</v>
      </c>
      <c r="K10">
        <v>0.6</v>
      </c>
    </row>
    <row r="11" spans="1:11" x14ac:dyDescent="0.35">
      <c r="A11">
        <v>10</v>
      </c>
      <c r="B11" t="s">
        <v>112</v>
      </c>
      <c r="C11">
        <v>3</v>
      </c>
      <c r="D11">
        <f t="shared" si="0"/>
        <v>0.47712125471966244</v>
      </c>
      <c r="E11">
        <f t="shared" si="1"/>
        <v>4.3023894705424198E-2</v>
      </c>
      <c r="F11">
        <f t="shared" si="2"/>
        <v>-8.9241031817251567E-3</v>
      </c>
      <c r="G11">
        <f t="shared" si="3"/>
        <v>2.4</v>
      </c>
      <c r="H11">
        <f t="shared" si="4"/>
        <v>0.41666666666666669</v>
      </c>
    </row>
    <row r="12" spans="1:11" x14ac:dyDescent="0.35">
      <c r="A12">
        <v>11</v>
      </c>
      <c r="B12" t="s">
        <v>131</v>
      </c>
      <c r="C12">
        <v>3</v>
      </c>
      <c r="D12">
        <f t="shared" si="0"/>
        <v>0.47712125471966244</v>
      </c>
      <c r="E12">
        <f t="shared" si="1"/>
        <v>4.3023894705424198E-2</v>
      </c>
      <c r="F12">
        <f t="shared" si="2"/>
        <v>-8.9241031817251567E-3</v>
      </c>
      <c r="G12">
        <f t="shared" si="3"/>
        <v>2.1818181818181817</v>
      </c>
      <c r="H12">
        <f t="shared" si="4"/>
        <v>0.45833333333333337</v>
      </c>
    </row>
    <row r="13" spans="1:11" x14ac:dyDescent="0.35">
      <c r="A13">
        <v>12</v>
      </c>
      <c r="B13" t="s">
        <v>35</v>
      </c>
      <c r="C13">
        <v>5</v>
      </c>
      <c r="D13">
        <f t="shared" si="0"/>
        <v>0.69897000433601886</v>
      </c>
      <c r="E13">
        <f t="shared" si="1"/>
        <v>2.0813050485060891E-4</v>
      </c>
      <c r="F13">
        <f t="shared" si="2"/>
        <v>3.0026423555693292E-6</v>
      </c>
      <c r="G13">
        <f t="shared" si="3"/>
        <v>2</v>
      </c>
      <c r="H13">
        <f t="shared" si="4"/>
        <v>0.5</v>
      </c>
    </row>
    <row r="14" spans="1:11" x14ac:dyDescent="0.35">
      <c r="A14">
        <v>13</v>
      </c>
      <c r="B14" t="s">
        <v>117</v>
      </c>
      <c r="C14">
        <v>5</v>
      </c>
      <c r="D14">
        <f t="shared" si="0"/>
        <v>0.69897000433601886</v>
      </c>
      <c r="E14">
        <f t="shared" si="1"/>
        <v>2.0813050485060891E-4</v>
      </c>
      <c r="F14">
        <f t="shared" si="2"/>
        <v>3.0026423555693292E-6</v>
      </c>
      <c r="G14">
        <f t="shared" si="3"/>
        <v>1.8461538461538463</v>
      </c>
      <c r="H14">
        <f t="shared" si="4"/>
        <v>0.54166666666666663</v>
      </c>
    </row>
    <row r="15" spans="1:11" x14ac:dyDescent="0.35">
      <c r="A15">
        <v>14</v>
      </c>
      <c r="B15" t="s">
        <v>122</v>
      </c>
      <c r="C15">
        <v>5</v>
      </c>
      <c r="D15">
        <f t="shared" si="0"/>
        <v>0.69897000433601886</v>
      </c>
      <c r="E15">
        <f t="shared" si="1"/>
        <v>2.0813050485060891E-4</v>
      </c>
      <c r="F15">
        <f t="shared" si="2"/>
        <v>3.0026423555693292E-6</v>
      </c>
      <c r="G15">
        <f t="shared" si="3"/>
        <v>1.7142857142857142</v>
      </c>
      <c r="H15">
        <f t="shared" si="4"/>
        <v>0.58333333333333337</v>
      </c>
    </row>
    <row r="16" spans="1:11" x14ac:dyDescent="0.35">
      <c r="A16">
        <v>15</v>
      </c>
      <c r="B16" t="s">
        <v>137</v>
      </c>
      <c r="C16">
        <v>5</v>
      </c>
      <c r="D16">
        <f t="shared" si="0"/>
        <v>0.69897000433601886</v>
      </c>
      <c r="E16">
        <f t="shared" si="1"/>
        <v>2.0813050485060891E-4</v>
      </c>
      <c r="F16">
        <f t="shared" si="2"/>
        <v>3.0026423555693292E-6</v>
      </c>
      <c r="G16">
        <f t="shared" si="3"/>
        <v>1.6</v>
      </c>
      <c r="H16">
        <f t="shared" si="4"/>
        <v>0.625</v>
      </c>
    </row>
    <row r="17" spans="1:8" x14ac:dyDescent="0.35">
      <c r="A17">
        <v>16</v>
      </c>
      <c r="B17" t="s">
        <v>57</v>
      </c>
      <c r="C17">
        <v>7</v>
      </c>
      <c r="D17">
        <f t="shared" si="0"/>
        <v>0.84509804001425681</v>
      </c>
      <c r="E17">
        <f t="shared" si="1"/>
        <v>2.5777832407589553E-2</v>
      </c>
      <c r="F17">
        <f t="shared" si="2"/>
        <v>4.1387538118372287E-3</v>
      </c>
      <c r="G17">
        <f t="shared" si="3"/>
        <v>1.5</v>
      </c>
      <c r="H17">
        <f t="shared" si="4"/>
        <v>0.66666666666666663</v>
      </c>
    </row>
    <row r="18" spans="1:8" x14ac:dyDescent="0.35">
      <c r="A18">
        <v>17</v>
      </c>
      <c r="B18" t="s">
        <v>88</v>
      </c>
      <c r="C18">
        <v>8</v>
      </c>
      <c r="D18">
        <f t="shared" si="0"/>
        <v>0.90308998699194354</v>
      </c>
      <c r="E18">
        <f t="shared" si="1"/>
        <v>4.7762665103073129E-2</v>
      </c>
      <c r="F18">
        <f t="shared" si="2"/>
        <v>1.043837339027261E-2</v>
      </c>
      <c r="G18">
        <f t="shared" si="3"/>
        <v>1.411764705882353</v>
      </c>
      <c r="H18">
        <f t="shared" si="4"/>
        <v>0.70833333333333326</v>
      </c>
    </row>
    <row r="19" spans="1:8" x14ac:dyDescent="0.35">
      <c r="A19">
        <v>18</v>
      </c>
      <c r="B19" t="s">
        <v>100</v>
      </c>
      <c r="C19">
        <v>10</v>
      </c>
      <c r="D19">
        <f t="shared" si="0"/>
        <v>1</v>
      </c>
      <c r="E19">
        <f t="shared" si="1"/>
        <v>9.9512945031013586E-2</v>
      </c>
      <c r="F19">
        <f t="shared" si="2"/>
        <v>3.1392027684634095E-2</v>
      </c>
      <c r="G19">
        <f t="shared" si="3"/>
        <v>1.3333333333333333</v>
      </c>
      <c r="H19">
        <f t="shared" si="4"/>
        <v>0.75</v>
      </c>
    </row>
    <row r="20" spans="1:8" x14ac:dyDescent="0.35">
      <c r="A20">
        <v>19</v>
      </c>
      <c r="B20" t="s">
        <v>93</v>
      </c>
      <c r="C20">
        <v>11</v>
      </c>
      <c r="D20">
        <f t="shared" si="0"/>
        <v>1.0413926851582251</v>
      </c>
      <c r="E20">
        <f t="shared" si="1"/>
        <v>0.12734150117200377</v>
      </c>
      <c r="F20">
        <f t="shared" si="2"/>
        <v>4.5441739517968358E-2</v>
      </c>
      <c r="G20">
        <f t="shared" si="3"/>
        <v>1.263157894736842</v>
      </c>
      <c r="H20">
        <f t="shared" si="4"/>
        <v>0.79166666666666674</v>
      </c>
    </row>
    <row r="21" spans="1:8" x14ac:dyDescent="0.35">
      <c r="A21">
        <v>20</v>
      </c>
      <c r="B21" t="s">
        <v>28</v>
      </c>
      <c r="C21">
        <v>12</v>
      </c>
      <c r="D21">
        <f t="shared" si="0"/>
        <v>1.0791812460476249</v>
      </c>
      <c r="E21">
        <f t="shared" si="1"/>
        <v>0.15573912779637764</v>
      </c>
      <c r="F21">
        <f t="shared" si="2"/>
        <v>6.1460573328109794E-2</v>
      </c>
      <c r="G21">
        <f t="shared" si="3"/>
        <v>1.2</v>
      </c>
      <c r="H21">
        <f t="shared" si="4"/>
        <v>0.83333333333333337</v>
      </c>
    </row>
    <row r="22" spans="1:8" x14ac:dyDescent="0.35">
      <c r="A22">
        <v>21</v>
      </c>
      <c r="B22" t="s">
        <v>76</v>
      </c>
      <c r="C22">
        <v>14</v>
      </c>
      <c r="D22">
        <f t="shared" si="0"/>
        <v>1.146128035678238</v>
      </c>
      <c r="E22">
        <f t="shared" si="1"/>
        <v>0.21306049082696463</v>
      </c>
      <c r="F22">
        <f t="shared" si="2"/>
        <v>9.8345475561398207E-2</v>
      </c>
      <c r="G22">
        <f t="shared" si="3"/>
        <v>1.1428571428571428</v>
      </c>
      <c r="H22">
        <f t="shared" si="4"/>
        <v>0.875</v>
      </c>
    </row>
    <row r="23" spans="1:8" x14ac:dyDescent="0.35">
      <c r="A23">
        <v>22</v>
      </c>
      <c r="B23" t="s">
        <v>83</v>
      </c>
      <c r="C23">
        <v>16</v>
      </c>
      <c r="D23">
        <f t="shared" si="0"/>
        <v>1.2041199826559248</v>
      </c>
      <c r="E23">
        <f t="shared" si="1"/>
        <v>0.26995995461692607</v>
      </c>
      <c r="F23">
        <f t="shared" si="2"/>
        <v>0.14026490428328822</v>
      </c>
      <c r="G23">
        <f t="shared" si="3"/>
        <v>1.0909090909090908</v>
      </c>
      <c r="H23">
        <f t="shared" si="4"/>
        <v>0.91666666666666674</v>
      </c>
    </row>
    <row r="24" spans="1:8" x14ac:dyDescent="0.35">
      <c r="A24">
        <v>23</v>
      </c>
      <c r="B24" t="s">
        <v>14</v>
      </c>
      <c r="C24">
        <v>23</v>
      </c>
      <c r="D24">
        <f t="shared" si="0"/>
        <v>1.3617278360175928</v>
      </c>
      <c r="E24">
        <f t="shared" si="1"/>
        <v>0.45857892900071062</v>
      </c>
      <c r="F24">
        <f t="shared" si="2"/>
        <v>0.31054257049706219</v>
      </c>
      <c r="G24">
        <f t="shared" si="3"/>
        <v>1.0434782608695652</v>
      </c>
      <c r="H24">
        <f t="shared" si="4"/>
        <v>0.95833333333333337</v>
      </c>
    </row>
    <row r="27" spans="1:8" x14ac:dyDescent="0.35">
      <c r="B27" t="s">
        <v>162</v>
      </c>
      <c r="C27" t="s">
        <v>167</v>
      </c>
      <c r="D27" t="s">
        <v>168</v>
      </c>
      <c r="E27" t="s">
        <v>163</v>
      </c>
      <c r="F27" t="s">
        <v>164</v>
      </c>
      <c r="G27" t="s">
        <v>165</v>
      </c>
      <c r="H27" s="1" t="s">
        <v>166</v>
      </c>
    </row>
    <row r="28" spans="1:8" x14ac:dyDescent="0.35">
      <c r="B28">
        <v>2</v>
      </c>
      <c r="C28">
        <v>-8.3000000000000004E-2</v>
      </c>
      <c r="D28">
        <v>-9.9000000000000005E-2</v>
      </c>
      <c r="E28">
        <f>(C28-D28)/($K$9-$K$10)</f>
        <v>-0.16000000000000003</v>
      </c>
      <c r="F28" s="2">
        <f>C28+(E28*($K$8-$K$9))</f>
        <v>-8.4410698303883161E-2</v>
      </c>
      <c r="G28" s="2">
        <f t="shared" ref="G28:G34" si="5">$K$3+(F28*$K$7)</f>
        <v>0.65670913781256779</v>
      </c>
      <c r="H28" s="3">
        <f t="shared" ref="H28:H34" si="6">10^G28</f>
        <v>4.5363769787409236</v>
      </c>
    </row>
    <row r="29" spans="1:8" x14ac:dyDescent="0.35">
      <c r="B29">
        <v>5</v>
      </c>
      <c r="C29">
        <v>0.80800000000000005</v>
      </c>
      <c r="D29">
        <v>0.8</v>
      </c>
      <c r="E29">
        <f t="shared" ref="E29:E34" si="7">(C29-D29)/($K$9-$K$10)</f>
        <v>-8.0000000000000085E-2</v>
      </c>
      <c r="F29" s="2">
        <f t="shared" ref="F29:F34" si="8">C29+(E29*($K$8-$K$9))</f>
        <v>0.80729465084805851</v>
      </c>
      <c r="G29" s="2">
        <f t="shared" si="5"/>
        <v>0.95074591236140904</v>
      </c>
      <c r="H29" s="3">
        <f t="shared" si="6"/>
        <v>8.9278300070473922</v>
      </c>
    </row>
    <row r="30" spans="1:8" x14ac:dyDescent="0.35">
      <c r="B30">
        <v>10</v>
      </c>
      <c r="C30">
        <v>1.323</v>
      </c>
      <c r="D30">
        <v>1.3280000000000001</v>
      </c>
      <c r="E30">
        <f t="shared" si="7"/>
        <v>5.0000000000001169E-2</v>
      </c>
      <c r="F30" s="2">
        <f t="shared" si="8"/>
        <v>1.3234408432199634</v>
      </c>
      <c r="G30" s="2">
        <f t="shared" si="5"/>
        <v>1.1209433455662654</v>
      </c>
      <c r="H30" s="3">
        <f t="shared" si="6"/>
        <v>13.211232802270947</v>
      </c>
    </row>
    <row r="31" spans="1:8" x14ac:dyDescent="0.35">
      <c r="B31">
        <v>25</v>
      </c>
      <c r="C31">
        <v>1.91</v>
      </c>
      <c r="D31">
        <v>1.9390000000000001</v>
      </c>
      <c r="E31">
        <f t="shared" si="7"/>
        <v>0.29000000000000142</v>
      </c>
      <c r="F31" s="2">
        <f t="shared" si="8"/>
        <v>1.9125568906757882</v>
      </c>
      <c r="G31" s="2">
        <f t="shared" si="5"/>
        <v>1.3152023377250717</v>
      </c>
      <c r="H31" s="3">
        <f t="shared" si="6"/>
        <v>20.663426402662378</v>
      </c>
    </row>
    <row r="32" spans="1:8" x14ac:dyDescent="0.35">
      <c r="B32">
        <v>50</v>
      </c>
      <c r="C32">
        <v>2.3109999999999999</v>
      </c>
      <c r="D32">
        <v>2.359</v>
      </c>
      <c r="E32">
        <f t="shared" si="7"/>
        <v>0.48000000000000054</v>
      </c>
      <c r="F32" s="2">
        <f t="shared" si="8"/>
        <v>2.3152320949116496</v>
      </c>
      <c r="G32" s="2">
        <f t="shared" si="5"/>
        <v>1.4479831025336651</v>
      </c>
      <c r="H32" s="3">
        <f t="shared" si="6"/>
        <v>28.053244866724992</v>
      </c>
    </row>
    <row r="33" spans="2:8" x14ac:dyDescent="0.35">
      <c r="B33">
        <v>100</v>
      </c>
      <c r="C33">
        <v>2.6859999999999999</v>
      </c>
      <c r="D33">
        <v>2.7549999999999999</v>
      </c>
      <c r="E33">
        <f t="shared" si="7"/>
        <v>0.68999999999999961</v>
      </c>
      <c r="F33" s="2">
        <f t="shared" si="8"/>
        <v>2.6920836364354961</v>
      </c>
      <c r="G33" s="2">
        <f t="shared" si="5"/>
        <v>1.5722486033056577</v>
      </c>
      <c r="H33" s="3">
        <f t="shared" si="6"/>
        <v>37.346387864701747</v>
      </c>
    </row>
    <row r="34" spans="2:8" x14ac:dyDescent="0.35">
      <c r="B34">
        <v>200</v>
      </c>
      <c r="C34">
        <v>3.0409999999999999</v>
      </c>
      <c r="D34">
        <v>3.1320000000000001</v>
      </c>
      <c r="E34">
        <f t="shared" si="7"/>
        <v>0.91000000000000214</v>
      </c>
      <c r="F34" s="2">
        <f t="shared" si="8"/>
        <v>3.0490233466033354</v>
      </c>
      <c r="G34" s="2">
        <f t="shared" si="5"/>
        <v>1.6899482461147604</v>
      </c>
      <c r="H34" s="3">
        <f t="shared" si="6"/>
        <v>48.972045701848032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E2A54-0830-410B-AEAA-BC407E31C37C}">
  <dimension ref="A1:K34"/>
  <sheetViews>
    <sheetView tabSelected="1" topLeftCell="A19" workbookViewId="0">
      <selection activeCell="F29" sqref="F29"/>
    </sheetView>
  </sheetViews>
  <sheetFormatPr defaultRowHeight="14.5" x14ac:dyDescent="0.35"/>
  <sheetData>
    <row r="1" spans="1:11" x14ac:dyDescent="0.35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  <c r="H1" t="s">
        <v>151</v>
      </c>
      <c r="J1" t="s">
        <v>152</v>
      </c>
      <c r="K1">
        <f>COUNT(C2:C24)</f>
        <v>23</v>
      </c>
    </row>
    <row r="2" spans="1:11" x14ac:dyDescent="0.35">
      <c r="A2">
        <v>1</v>
      </c>
      <c r="B2" t="s">
        <v>8</v>
      </c>
      <c r="C2">
        <v>1.49</v>
      </c>
      <c r="D2">
        <f t="shared" ref="D2:D24" si="0">LOG(C2)</f>
        <v>0.17318626841227402</v>
      </c>
      <c r="E2">
        <f t="shared" ref="E2:E24" si="1">(D2-$K$3)^2</f>
        <v>0.3315094358612487</v>
      </c>
      <c r="F2">
        <f t="shared" ref="F2:F24" si="2">(D2-$K$3)^3</f>
        <v>-0.19087271085101856</v>
      </c>
      <c r="G2">
        <f t="shared" ref="G2:G24" si="3">($K$1+1)/A2</f>
        <v>24</v>
      </c>
      <c r="H2">
        <f t="shared" ref="H2:H24" si="4">1/G2</f>
        <v>4.1666666666666664E-2</v>
      </c>
      <c r="J2" t="s">
        <v>153</v>
      </c>
      <c r="K2">
        <f>AVERAGE(C2:C24)</f>
        <v>7.6478260869565222</v>
      </c>
    </row>
    <row r="3" spans="1:11" x14ac:dyDescent="0.35">
      <c r="A3">
        <v>2</v>
      </c>
      <c r="B3" t="s">
        <v>64</v>
      </c>
      <c r="C3">
        <v>1.84</v>
      </c>
      <c r="D3">
        <f t="shared" si="0"/>
        <v>0.26481782300953649</v>
      </c>
      <c r="E3">
        <f t="shared" si="1"/>
        <v>0.23438864098982576</v>
      </c>
      <c r="F3">
        <f t="shared" si="2"/>
        <v>-0.11347621498875726</v>
      </c>
      <c r="G3">
        <f t="shared" si="3"/>
        <v>12</v>
      </c>
      <c r="H3">
        <f t="shared" si="4"/>
        <v>8.3333333333333329E-2</v>
      </c>
      <c r="J3" t="s">
        <v>154</v>
      </c>
      <c r="K3">
        <f>AVERAGE(D2:D24)</f>
        <v>0.74895482943419078</v>
      </c>
    </row>
    <row r="4" spans="1:11" x14ac:dyDescent="0.35">
      <c r="A4">
        <v>3</v>
      </c>
      <c r="B4" t="s">
        <v>47</v>
      </c>
      <c r="C4">
        <v>2.0699999999999998</v>
      </c>
      <c r="D4">
        <f t="shared" si="0"/>
        <v>0.31597034545691771</v>
      </c>
      <c r="E4">
        <f t="shared" si="1"/>
        <v>0.18747556336506543</v>
      </c>
      <c r="F4">
        <f t="shared" si="2"/>
        <v>-8.1174010061971419E-2</v>
      </c>
      <c r="G4">
        <f t="shared" si="3"/>
        <v>8</v>
      </c>
      <c r="H4">
        <f t="shared" si="4"/>
        <v>0.125</v>
      </c>
      <c r="J4" t="s">
        <v>155</v>
      </c>
      <c r="K4">
        <f>SUM(E2:E24)</f>
        <v>2.637170896378719</v>
      </c>
    </row>
    <row r="5" spans="1:11" x14ac:dyDescent="0.35">
      <c r="A5">
        <v>4</v>
      </c>
      <c r="B5" t="s">
        <v>127</v>
      </c>
      <c r="C5">
        <v>2.54</v>
      </c>
      <c r="D5">
        <f t="shared" si="0"/>
        <v>0.40483371661993806</v>
      </c>
      <c r="E5">
        <f t="shared" si="1"/>
        <v>0.11841934028451966</v>
      </c>
      <c r="F5">
        <f t="shared" si="2"/>
        <v>-4.075059515743857E-2</v>
      </c>
      <c r="G5">
        <f t="shared" si="3"/>
        <v>6</v>
      </c>
      <c r="H5">
        <f t="shared" si="4"/>
        <v>0.16666666666666666</v>
      </c>
      <c r="J5" t="s">
        <v>156</v>
      </c>
      <c r="K5">
        <f>SUM(F2:F24)</f>
        <v>0.2306658898331484</v>
      </c>
    </row>
    <row r="6" spans="1:11" x14ac:dyDescent="0.35">
      <c r="A6">
        <v>5</v>
      </c>
      <c r="B6" t="s">
        <v>42</v>
      </c>
      <c r="C6">
        <v>2.63</v>
      </c>
      <c r="D6">
        <f t="shared" si="0"/>
        <v>0.41995574848975786</v>
      </c>
      <c r="E6">
        <f t="shared" si="1"/>
        <v>0.10824039526228152</v>
      </c>
      <c r="F6">
        <f t="shared" si="2"/>
        <v>-3.5610990562352771E-2</v>
      </c>
      <c r="G6">
        <f t="shared" si="3"/>
        <v>4.8</v>
      </c>
      <c r="H6">
        <f t="shared" si="4"/>
        <v>0.20833333333333334</v>
      </c>
      <c r="J6" t="s">
        <v>157</v>
      </c>
      <c r="K6">
        <f>VAR(D2:D24)</f>
        <v>0.11987140438085025</v>
      </c>
    </row>
    <row r="7" spans="1:11" x14ac:dyDescent="0.35">
      <c r="A7">
        <v>6</v>
      </c>
      <c r="B7" t="s">
        <v>107</v>
      </c>
      <c r="C7">
        <v>3.09</v>
      </c>
      <c r="D7">
        <f t="shared" si="0"/>
        <v>0.48995847942483461</v>
      </c>
      <c r="E7">
        <f t="shared" si="1"/>
        <v>6.7079109318168934E-2</v>
      </c>
      <c r="F7">
        <f t="shared" si="2"/>
        <v>-1.7373244475284346E-2</v>
      </c>
      <c r="G7">
        <f t="shared" si="3"/>
        <v>4</v>
      </c>
      <c r="H7">
        <f t="shared" si="4"/>
        <v>0.25</v>
      </c>
      <c r="J7" t="s">
        <v>158</v>
      </c>
      <c r="K7">
        <f>STDEV(D2:D24)</f>
        <v>0.34622449997198385</v>
      </c>
    </row>
    <row r="8" spans="1:11" x14ac:dyDescent="0.35">
      <c r="A8">
        <v>7</v>
      </c>
      <c r="B8" t="s">
        <v>70</v>
      </c>
      <c r="C8">
        <v>3.32</v>
      </c>
      <c r="D8">
        <f t="shared" si="0"/>
        <v>0.52113808370403625</v>
      </c>
      <c r="E8">
        <f t="shared" si="1"/>
        <v>5.1900469635077884E-2</v>
      </c>
      <c r="F8">
        <f t="shared" si="2"/>
        <v>-1.1823796094130144E-2</v>
      </c>
      <c r="G8">
        <f t="shared" si="3"/>
        <v>3.4285714285714284</v>
      </c>
      <c r="H8">
        <f t="shared" si="4"/>
        <v>0.29166666666666669</v>
      </c>
      <c r="J8" t="s">
        <v>159</v>
      </c>
      <c r="K8">
        <f>SKEW(D2:D24)</f>
        <v>0.27669151890745797</v>
      </c>
    </row>
    <row r="9" spans="1:11" x14ac:dyDescent="0.35">
      <c r="A9">
        <v>8</v>
      </c>
      <c r="B9" t="s">
        <v>131</v>
      </c>
      <c r="C9">
        <v>3.64</v>
      </c>
      <c r="D9">
        <f t="shared" si="0"/>
        <v>0.56110138364905604</v>
      </c>
      <c r="E9">
        <f t="shared" si="1"/>
        <v>3.5288917093348561E-2</v>
      </c>
      <c r="F9">
        <f t="shared" si="2"/>
        <v>-6.629144674011469E-3</v>
      </c>
      <c r="G9">
        <f t="shared" si="3"/>
        <v>3</v>
      </c>
      <c r="H9">
        <f t="shared" si="4"/>
        <v>0.33333333333333331</v>
      </c>
      <c r="J9" t="s">
        <v>160</v>
      </c>
      <c r="K9">
        <v>0.2</v>
      </c>
    </row>
    <row r="10" spans="1:11" x14ac:dyDescent="0.35">
      <c r="A10">
        <v>9</v>
      </c>
      <c r="B10" t="s">
        <v>21</v>
      </c>
      <c r="C10">
        <v>3.82</v>
      </c>
      <c r="D10">
        <f t="shared" si="0"/>
        <v>0.58206336291170868</v>
      </c>
      <c r="E10">
        <f t="shared" si="1"/>
        <v>2.7852761598024765E-2</v>
      </c>
      <c r="F10">
        <f t="shared" si="2"/>
        <v>-4.6483882297954256E-3</v>
      </c>
      <c r="G10">
        <f t="shared" si="3"/>
        <v>2.6666666666666665</v>
      </c>
      <c r="H10">
        <f t="shared" si="4"/>
        <v>0.375</v>
      </c>
      <c r="J10" t="s">
        <v>161</v>
      </c>
      <c r="K10">
        <v>0.3</v>
      </c>
    </row>
    <row r="11" spans="1:11" x14ac:dyDescent="0.35">
      <c r="A11">
        <v>10</v>
      </c>
      <c r="B11" t="s">
        <v>112</v>
      </c>
      <c r="C11">
        <v>3.87</v>
      </c>
      <c r="D11">
        <f t="shared" si="0"/>
        <v>0.5877109650189114</v>
      </c>
      <c r="E11">
        <f t="shared" si="1"/>
        <v>2.5999583811572999E-2</v>
      </c>
      <c r="F11">
        <f t="shared" si="2"/>
        <v>-4.1922733669669697E-3</v>
      </c>
      <c r="G11">
        <f t="shared" si="3"/>
        <v>2.4</v>
      </c>
      <c r="H11">
        <f t="shared" si="4"/>
        <v>0.41666666666666669</v>
      </c>
    </row>
    <row r="12" spans="1:11" x14ac:dyDescent="0.35">
      <c r="A12">
        <v>11</v>
      </c>
      <c r="B12" t="s">
        <v>52</v>
      </c>
      <c r="C12">
        <v>4.37</v>
      </c>
      <c r="D12">
        <f t="shared" si="0"/>
        <v>0.64048143697042181</v>
      </c>
      <c r="E12">
        <f t="shared" si="1"/>
        <v>1.176647687259885E-2</v>
      </c>
      <c r="F12">
        <f t="shared" si="2"/>
        <v>-1.276349663717276E-3</v>
      </c>
      <c r="G12">
        <f t="shared" si="3"/>
        <v>2.1818181818181817</v>
      </c>
      <c r="H12">
        <f t="shared" si="4"/>
        <v>0.45833333333333337</v>
      </c>
    </row>
    <row r="13" spans="1:11" x14ac:dyDescent="0.35">
      <c r="A13">
        <v>12</v>
      </c>
      <c r="B13" t="s">
        <v>35</v>
      </c>
      <c r="C13">
        <v>5.7</v>
      </c>
      <c r="D13">
        <f t="shared" si="0"/>
        <v>0.75587485567249146</v>
      </c>
      <c r="E13">
        <f t="shared" si="1"/>
        <v>4.7886763138769864E-5</v>
      </c>
      <c r="F13">
        <f t="shared" si="2"/>
        <v>3.3137765738757731E-7</v>
      </c>
      <c r="G13">
        <f t="shared" si="3"/>
        <v>2</v>
      </c>
      <c r="H13">
        <f t="shared" si="4"/>
        <v>0.5</v>
      </c>
    </row>
    <row r="14" spans="1:11" x14ac:dyDescent="0.35">
      <c r="A14">
        <v>13</v>
      </c>
      <c r="B14" t="s">
        <v>122</v>
      </c>
      <c r="C14">
        <v>5.81</v>
      </c>
      <c r="D14">
        <f t="shared" si="0"/>
        <v>0.76417613239033066</v>
      </c>
      <c r="E14">
        <f t="shared" si="1"/>
        <v>2.316880636825927E-4</v>
      </c>
      <c r="F14">
        <f t="shared" si="2"/>
        <v>3.5265942086341731E-6</v>
      </c>
      <c r="G14">
        <f t="shared" si="3"/>
        <v>1.8461538461538463</v>
      </c>
      <c r="H14">
        <f t="shared" si="4"/>
        <v>0.54166666666666663</v>
      </c>
    </row>
    <row r="15" spans="1:11" x14ac:dyDescent="0.35">
      <c r="A15">
        <v>14</v>
      </c>
      <c r="B15" t="s">
        <v>137</v>
      </c>
      <c r="C15">
        <v>5.87</v>
      </c>
      <c r="D15">
        <f t="shared" si="0"/>
        <v>0.76863810124761445</v>
      </c>
      <c r="E15">
        <f t="shared" si="1"/>
        <v>3.8743118928111849E-4</v>
      </c>
      <c r="F15">
        <f t="shared" si="2"/>
        <v>7.6259134076182478E-6</v>
      </c>
      <c r="G15">
        <f t="shared" si="3"/>
        <v>1.7142857142857142</v>
      </c>
      <c r="H15">
        <f t="shared" si="4"/>
        <v>0.58333333333333337</v>
      </c>
    </row>
    <row r="16" spans="1:11" x14ac:dyDescent="0.35">
      <c r="A16">
        <v>15</v>
      </c>
      <c r="B16" t="s">
        <v>57</v>
      </c>
      <c r="C16">
        <v>7.36</v>
      </c>
      <c r="D16">
        <f t="shared" si="0"/>
        <v>0.86687781433749889</v>
      </c>
      <c r="E16">
        <f t="shared" si="1"/>
        <v>1.3905830368505831E-2</v>
      </c>
      <c r="F16">
        <f t="shared" si="2"/>
        <v>1.6398170246132765E-3</v>
      </c>
      <c r="G16">
        <f t="shared" si="3"/>
        <v>1.6</v>
      </c>
      <c r="H16">
        <f t="shared" si="4"/>
        <v>0.625</v>
      </c>
    </row>
    <row r="17" spans="1:8" x14ac:dyDescent="0.35">
      <c r="A17">
        <v>16</v>
      </c>
      <c r="B17" t="s">
        <v>117</v>
      </c>
      <c r="C17">
        <v>8.06</v>
      </c>
      <c r="D17">
        <f t="shared" si="0"/>
        <v>0.90633504180509072</v>
      </c>
      <c r="E17">
        <f t="shared" si="1"/>
        <v>2.4768531245909567E-2</v>
      </c>
      <c r="F17">
        <f t="shared" si="2"/>
        <v>3.8980767075965186E-3</v>
      </c>
      <c r="G17">
        <f t="shared" si="3"/>
        <v>1.5</v>
      </c>
      <c r="H17">
        <f t="shared" si="4"/>
        <v>0.66666666666666663</v>
      </c>
    </row>
    <row r="18" spans="1:8" x14ac:dyDescent="0.35">
      <c r="A18">
        <v>17</v>
      </c>
      <c r="B18" t="s">
        <v>88</v>
      </c>
      <c r="C18">
        <v>10.72</v>
      </c>
      <c r="D18">
        <f t="shared" si="0"/>
        <v>1.0301947853567512</v>
      </c>
      <c r="E18">
        <f t="shared" si="1"/>
        <v>7.9095912807323754E-2</v>
      </c>
      <c r="F18">
        <f t="shared" si="2"/>
        <v>2.2244931031586417E-2</v>
      </c>
      <c r="G18">
        <f t="shared" si="3"/>
        <v>1.411764705882353</v>
      </c>
      <c r="H18">
        <f t="shared" si="4"/>
        <v>0.70833333333333326</v>
      </c>
    </row>
    <row r="19" spans="1:8" x14ac:dyDescent="0.35">
      <c r="A19">
        <v>18</v>
      </c>
      <c r="B19" t="s">
        <v>93</v>
      </c>
      <c r="C19">
        <v>11.29</v>
      </c>
      <c r="D19">
        <f t="shared" si="0"/>
        <v>1.0526939419249679</v>
      </c>
      <c r="E19">
        <f t="shared" si="1"/>
        <v>9.225744845668496E-2</v>
      </c>
      <c r="F19">
        <f t="shared" si="2"/>
        <v>2.8022195514897104E-2</v>
      </c>
      <c r="G19">
        <f t="shared" si="3"/>
        <v>1.3333333333333333</v>
      </c>
      <c r="H19">
        <f t="shared" si="4"/>
        <v>0.75</v>
      </c>
    </row>
    <row r="20" spans="1:8" x14ac:dyDescent="0.35">
      <c r="A20">
        <v>19</v>
      </c>
      <c r="B20" t="s">
        <v>76</v>
      </c>
      <c r="C20">
        <v>11.46</v>
      </c>
      <c r="D20">
        <f t="shared" si="0"/>
        <v>1.0591846176313713</v>
      </c>
      <c r="E20">
        <f t="shared" si="1"/>
        <v>9.6242521484867477E-2</v>
      </c>
      <c r="F20">
        <f t="shared" si="2"/>
        <v>2.9857297055813033E-2</v>
      </c>
      <c r="G20">
        <f t="shared" si="3"/>
        <v>1.263157894736842</v>
      </c>
      <c r="H20">
        <f t="shared" si="4"/>
        <v>0.79166666666666674</v>
      </c>
    </row>
    <row r="21" spans="1:8" x14ac:dyDescent="0.35">
      <c r="A21">
        <v>20</v>
      </c>
      <c r="B21" t="s">
        <v>28</v>
      </c>
      <c r="C21">
        <v>13.23</v>
      </c>
      <c r="D21">
        <f t="shared" si="0"/>
        <v>1.121559844187501</v>
      </c>
      <c r="E21">
        <f t="shared" si="1"/>
        <v>0.13883449701931452</v>
      </c>
      <c r="F21">
        <f t="shared" si="2"/>
        <v>5.1730429810150087E-2</v>
      </c>
      <c r="G21">
        <f t="shared" si="3"/>
        <v>1.2</v>
      </c>
      <c r="H21">
        <f t="shared" si="4"/>
        <v>0.83333333333333337</v>
      </c>
    </row>
    <row r="22" spans="1:8" x14ac:dyDescent="0.35">
      <c r="A22">
        <v>21</v>
      </c>
      <c r="B22" t="s">
        <v>100</v>
      </c>
      <c r="C22">
        <v>15.13</v>
      </c>
      <c r="D22">
        <f t="shared" si="0"/>
        <v>1.1798389280231867</v>
      </c>
      <c r="E22">
        <f t="shared" si="1"/>
        <v>0.18566110641685155</v>
      </c>
      <c r="F22">
        <f t="shared" si="2"/>
        <v>7.999841848146072E-2</v>
      </c>
      <c r="G22">
        <f t="shared" si="3"/>
        <v>1.1428571428571428</v>
      </c>
      <c r="H22">
        <f t="shared" si="4"/>
        <v>0.875</v>
      </c>
    </row>
    <row r="23" spans="1:8" x14ac:dyDescent="0.35">
      <c r="A23">
        <v>22</v>
      </c>
      <c r="B23" t="s">
        <v>83</v>
      </c>
      <c r="C23">
        <v>20.34</v>
      </c>
      <c r="D23">
        <f t="shared" si="0"/>
        <v>1.3083509485867257</v>
      </c>
      <c r="E23">
        <f t="shared" si="1"/>
        <v>0.31292401812291709</v>
      </c>
      <c r="F23">
        <f t="shared" si="2"/>
        <v>0.17504848132757733</v>
      </c>
      <c r="G23">
        <f t="shared" si="3"/>
        <v>1.0909090909090908</v>
      </c>
      <c r="H23">
        <f t="shared" si="4"/>
        <v>0.91666666666666674</v>
      </c>
    </row>
    <row r="24" spans="1:8" x14ac:dyDescent="0.35">
      <c r="A24">
        <v>23</v>
      </c>
      <c r="B24" t="s">
        <v>14</v>
      </c>
      <c r="C24">
        <v>28.25</v>
      </c>
      <c r="D24">
        <f t="shared" si="0"/>
        <v>1.4510184521554574</v>
      </c>
      <c r="E24">
        <f t="shared" si="1"/>
        <v>0.49289333034850907</v>
      </c>
      <c r="F24">
        <f t="shared" si="2"/>
        <v>0.34604247711962433</v>
      </c>
      <c r="G24">
        <f t="shared" si="3"/>
        <v>1.0434782608695652</v>
      </c>
      <c r="H24">
        <f t="shared" si="4"/>
        <v>0.95833333333333337</v>
      </c>
    </row>
    <row r="27" spans="1:8" x14ac:dyDescent="0.35">
      <c r="B27" t="s">
        <v>162</v>
      </c>
      <c r="C27" t="s">
        <v>169</v>
      </c>
      <c r="D27" t="s">
        <v>170</v>
      </c>
      <c r="E27" t="s">
        <v>163</v>
      </c>
      <c r="F27" t="s">
        <v>164</v>
      </c>
      <c r="G27" t="s">
        <v>165</v>
      </c>
      <c r="H27" s="1" t="s">
        <v>166</v>
      </c>
    </row>
    <row r="28" spans="1:8" x14ac:dyDescent="0.35">
      <c r="B28">
        <v>2</v>
      </c>
      <c r="C28">
        <v>-3.3000000000000002E-2</v>
      </c>
      <c r="D28">
        <v>-0.05</v>
      </c>
      <c r="E28">
        <f>(C28-D28)/($K$9-$K$10)</f>
        <v>-0.17000000000000004</v>
      </c>
      <c r="F28" s="2">
        <f>C28+(E28*($K$8-$K$9))</f>
        <v>-4.603755821426786E-2</v>
      </c>
      <c r="G28" s="2">
        <f t="shared" ref="G28:G34" si="5">$K$3+(F28*$K$7)</f>
        <v>0.73301549886152484</v>
      </c>
      <c r="H28" s="3">
        <f t="shared" ref="H28:H34" si="6">10^G28</f>
        <v>5.4077362143144923</v>
      </c>
    </row>
    <row r="29" spans="1:8" x14ac:dyDescent="0.35">
      <c r="B29">
        <v>5</v>
      </c>
      <c r="C29">
        <v>0.83</v>
      </c>
      <c r="D29">
        <v>0.82399999999999995</v>
      </c>
      <c r="E29">
        <f t="shared" ref="E29:E34" si="7">(C29-D29)/($K$9-$K$10)</f>
        <v>-6.0000000000000067E-2</v>
      </c>
      <c r="F29" s="2">
        <f t="shared" ref="F29:F34" si="8">C29+(E29*($K$8-$K$9))</f>
        <v>0.82539850886555244</v>
      </c>
      <c r="G29" s="2">
        <f t="shared" si="5"/>
        <v>1.0347280154437877</v>
      </c>
      <c r="H29" s="3">
        <f t="shared" si="6"/>
        <v>10.832482982505224</v>
      </c>
    </row>
    <row r="30" spans="1:8" x14ac:dyDescent="0.35">
      <c r="B30">
        <v>10</v>
      </c>
      <c r="C30">
        <v>1.3009999999999999</v>
      </c>
      <c r="D30">
        <v>1.3089999999999999</v>
      </c>
      <c r="E30">
        <f t="shared" si="7"/>
        <v>8.0000000000000085E-2</v>
      </c>
      <c r="F30" s="2">
        <f t="shared" si="8"/>
        <v>1.3071353215125965</v>
      </c>
      <c r="G30" s="2">
        <f t="shared" si="5"/>
        <v>1.2015171025206079</v>
      </c>
      <c r="H30" s="3">
        <f t="shared" si="6"/>
        <v>15.904393141037783</v>
      </c>
    </row>
    <row r="31" spans="1:8" x14ac:dyDescent="0.35">
      <c r="B31">
        <v>25</v>
      </c>
      <c r="C31">
        <v>1.8180000000000001</v>
      </c>
      <c r="D31">
        <v>1.849</v>
      </c>
      <c r="E31">
        <f t="shared" si="7"/>
        <v>0.30999999999999922</v>
      </c>
      <c r="F31" s="2">
        <f t="shared" si="8"/>
        <v>1.8417743708613119</v>
      </c>
      <c r="G31" s="2">
        <f t="shared" si="5"/>
        <v>1.3866222400468637</v>
      </c>
      <c r="H31" s="3">
        <f t="shared" si="6"/>
        <v>24.35691272896447</v>
      </c>
    </row>
    <row r="32" spans="1:8" x14ac:dyDescent="0.35">
      <c r="B32">
        <v>50</v>
      </c>
      <c r="C32">
        <v>2.1589999999999998</v>
      </c>
      <c r="D32">
        <v>2.2109999999999999</v>
      </c>
      <c r="E32">
        <f t="shared" si="7"/>
        <v>0.52000000000000057</v>
      </c>
      <c r="F32" s="2">
        <f t="shared" si="8"/>
        <v>2.1988795898318778</v>
      </c>
      <c r="G32" s="2">
        <f t="shared" si="5"/>
        <v>1.5102608159223336</v>
      </c>
      <c r="H32" s="3">
        <f t="shared" si="6"/>
        <v>32.378804974244154</v>
      </c>
    </row>
    <row r="33" spans="2:8" x14ac:dyDescent="0.35">
      <c r="B33">
        <v>100</v>
      </c>
      <c r="C33">
        <v>2.472</v>
      </c>
      <c r="D33">
        <v>2.544</v>
      </c>
      <c r="E33">
        <f t="shared" si="7"/>
        <v>0.72000000000000075</v>
      </c>
      <c r="F33" s="2">
        <f t="shared" si="8"/>
        <v>2.5272178936133698</v>
      </c>
      <c r="G33" s="2">
        <f t="shared" si="5"/>
        <v>1.62393958097073</v>
      </c>
      <c r="H33" s="3">
        <f t="shared" si="6"/>
        <v>42.066810098561945</v>
      </c>
    </row>
    <row r="34" spans="2:8" x14ac:dyDescent="0.35">
      <c r="B34">
        <v>200</v>
      </c>
      <c r="C34">
        <v>2.7629999999999999</v>
      </c>
      <c r="D34">
        <v>2.8559999999999999</v>
      </c>
      <c r="E34">
        <f t="shared" si="7"/>
        <v>0.92999999999999994</v>
      </c>
      <c r="F34" s="2">
        <f t="shared" si="8"/>
        <v>2.8343231125839359</v>
      </c>
      <c r="G34" s="2">
        <f t="shared" si="5"/>
        <v>1.7302669318476007</v>
      </c>
      <c r="H34" s="3">
        <f t="shared" si="6"/>
        <v>53.73619754509054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2019-04-16T14:08:19Z</dcterms:modified>
</cp:coreProperties>
</file>