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Kamchik\"/>
    </mc:Choice>
  </mc:AlternateContent>
  <xr:revisionPtr revIDLastSave="0" documentId="13_ncr:1_{566A7CB4-9C04-4E6E-86F0-46EF06E40496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3" l="1"/>
  <c r="E20" i="3"/>
  <c r="E19" i="3"/>
  <c r="E18" i="3"/>
  <c r="E17" i="3"/>
  <c r="E16" i="3"/>
  <c r="E15" i="3"/>
  <c r="D11" i="3"/>
  <c r="D10" i="3"/>
  <c r="D9" i="3"/>
  <c r="D8" i="3"/>
  <c r="D7" i="3"/>
  <c r="D6" i="3"/>
  <c r="D5" i="3"/>
  <c r="D4" i="3"/>
  <c r="D3" i="3"/>
  <c r="K2" i="3"/>
  <c r="D2" i="3"/>
  <c r="K1" i="3"/>
  <c r="G11" i="3" s="1"/>
  <c r="H11" i="3" s="1"/>
  <c r="E21" i="2"/>
  <c r="E20" i="2"/>
  <c r="E19" i="2"/>
  <c r="E18" i="2"/>
  <c r="E17" i="2"/>
  <c r="E16" i="2"/>
  <c r="E15" i="2"/>
  <c r="D11" i="2"/>
  <c r="D10" i="2"/>
  <c r="D9" i="2"/>
  <c r="D8" i="2"/>
  <c r="D7" i="2"/>
  <c r="D6" i="2"/>
  <c r="D5" i="2"/>
  <c r="D4" i="2"/>
  <c r="D3" i="2"/>
  <c r="K2" i="2"/>
  <c r="D2" i="2"/>
  <c r="K1" i="2"/>
  <c r="G3" i="2" s="1"/>
  <c r="H3" i="2" s="1"/>
  <c r="K7" i="3" l="1"/>
  <c r="G3" i="3"/>
  <c r="H3" i="3" s="1"/>
  <c r="K3" i="3"/>
  <c r="G5" i="3"/>
  <c r="H5" i="3" s="1"/>
  <c r="K8" i="3"/>
  <c r="F15" i="3" s="1"/>
  <c r="F16" i="3"/>
  <c r="F20" i="3"/>
  <c r="G9" i="3"/>
  <c r="H9" i="3" s="1"/>
  <c r="F18" i="3"/>
  <c r="K6" i="3"/>
  <c r="E8" i="3"/>
  <c r="G7" i="3"/>
  <c r="H7" i="3" s="1"/>
  <c r="F17" i="3"/>
  <c r="F21" i="3"/>
  <c r="F2" i="3"/>
  <c r="G10" i="3"/>
  <c r="H10" i="3" s="1"/>
  <c r="G2" i="3"/>
  <c r="H2" i="3" s="1"/>
  <c r="G4" i="3"/>
  <c r="H4" i="3" s="1"/>
  <c r="E5" i="3"/>
  <c r="G6" i="3"/>
  <c r="H6" i="3" s="1"/>
  <c r="G8" i="3"/>
  <c r="H8" i="3" s="1"/>
  <c r="E9" i="3"/>
  <c r="G18" i="3"/>
  <c r="H18" i="3" s="1"/>
  <c r="E3" i="3"/>
  <c r="K7" i="2"/>
  <c r="K6" i="2"/>
  <c r="K8" i="2"/>
  <c r="F18" i="2" s="1"/>
  <c r="F19" i="2"/>
  <c r="G5" i="2"/>
  <c r="H5" i="2" s="1"/>
  <c r="G7" i="2"/>
  <c r="H7" i="2" s="1"/>
  <c r="G9" i="2"/>
  <c r="H9" i="2" s="1"/>
  <c r="F16" i="2"/>
  <c r="G10" i="2"/>
  <c r="H10" i="2" s="1"/>
  <c r="G2" i="2"/>
  <c r="H2" i="2" s="1"/>
  <c r="K3" i="2"/>
  <c r="F2" i="2" s="1"/>
  <c r="G4" i="2"/>
  <c r="H4" i="2" s="1"/>
  <c r="G6" i="2"/>
  <c r="H6" i="2" s="1"/>
  <c r="G8" i="2"/>
  <c r="H8" i="2" s="1"/>
  <c r="G11" i="2"/>
  <c r="H11" i="2" s="1"/>
  <c r="E10" i="3" l="1"/>
  <c r="E6" i="3"/>
  <c r="E4" i="3"/>
  <c r="E11" i="3"/>
  <c r="F9" i="3"/>
  <c r="G21" i="3"/>
  <c r="H21" i="3" s="1"/>
  <c r="G17" i="3"/>
  <c r="H17" i="3" s="1"/>
  <c r="F6" i="3"/>
  <c r="E2" i="3"/>
  <c r="K4" i="3" s="1"/>
  <c r="F8" i="3"/>
  <c r="F7" i="3"/>
  <c r="G20" i="3"/>
  <c r="H20" i="3" s="1"/>
  <c r="G16" i="3"/>
  <c r="H16" i="3" s="1"/>
  <c r="E7" i="3"/>
  <c r="F4" i="3"/>
  <c r="F19" i="3"/>
  <c r="G19" i="3" s="1"/>
  <c r="H19" i="3" s="1"/>
  <c r="F3" i="3"/>
  <c r="F5" i="3"/>
  <c r="G15" i="3"/>
  <c r="H15" i="3" s="1"/>
  <c r="F11" i="3"/>
  <c r="F10" i="3"/>
  <c r="K5" i="3"/>
  <c r="F21" i="2"/>
  <c r="F20" i="2"/>
  <c r="F15" i="2"/>
  <c r="G15" i="2" s="1"/>
  <c r="H15" i="2" s="1"/>
  <c r="F6" i="2"/>
  <c r="F17" i="2"/>
  <c r="F11" i="2"/>
  <c r="F4" i="2"/>
  <c r="E10" i="2"/>
  <c r="F9" i="2"/>
  <c r="F7" i="2"/>
  <c r="F5" i="2"/>
  <c r="F3" i="2"/>
  <c r="E11" i="2"/>
  <c r="F10" i="2"/>
  <c r="E6" i="2"/>
  <c r="E4" i="2"/>
  <c r="E2" i="2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E7" i="2"/>
  <c r="E5" i="2"/>
  <c r="E3" i="2"/>
  <c r="E8" i="2"/>
  <c r="F8" i="2"/>
  <c r="E9" i="2"/>
  <c r="K5" i="2" l="1"/>
  <c r="K4" i="2"/>
  <c r="I7" i="1" l="1"/>
  <c r="I4" i="1"/>
  <c r="I9" i="1"/>
  <c r="I11" i="1"/>
  <c r="I6" i="1"/>
  <c r="I3" i="1"/>
  <c r="I5" i="1"/>
  <c r="I12" i="1"/>
  <c r="I10" i="1"/>
  <c r="I8" i="1"/>
  <c r="H7" i="1"/>
  <c r="H4" i="1"/>
  <c r="H9" i="1"/>
  <c r="H11" i="1"/>
  <c r="H6" i="1"/>
  <c r="H3" i="1"/>
  <c r="H5" i="1"/>
  <c r="H12" i="1"/>
  <c r="H10" i="1"/>
  <c r="H8" i="1"/>
</calcChain>
</file>

<file path=xl/sharedStrings.xml><?xml version="1.0" encoding="utf-8"?>
<sst xmlns="http://schemas.openxmlformats.org/spreadsheetml/2006/main" count="150" uniqueCount="95">
  <si>
    <t>Kamchik</t>
  </si>
  <si>
    <t>start_date</t>
  </si>
  <si>
    <t>end_date</t>
  </si>
  <si>
    <t>duration</t>
  </si>
  <si>
    <t>peak</t>
  </si>
  <si>
    <t>sum</t>
  </si>
  <si>
    <t>average</t>
  </si>
  <si>
    <t>median</t>
  </si>
  <si>
    <t>11/01/1983</t>
  </si>
  <si>
    <t>07/01/1984</t>
  </si>
  <si>
    <t>8</t>
  </si>
  <si>
    <t>-1.96</t>
  </si>
  <si>
    <t>-7.35</t>
  </si>
  <si>
    <t>-0.92</t>
  </si>
  <si>
    <t>09/01/1984</t>
  </si>
  <si>
    <t>01/01/1985</t>
  </si>
  <si>
    <t>4</t>
  </si>
  <si>
    <t>-2.65</t>
  </si>
  <si>
    <t>-4.09</t>
  </si>
  <si>
    <t>-1.02</t>
  </si>
  <si>
    <t>-0.69</t>
  </si>
  <si>
    <t>09/01/1985</t>
  </si>
  <si>
    <t>11/01/1985</t>
  </si>
  <si>
    <t>2</t>
  </si>
  <si>
    <t>-1.31</t>
  </si>
  <si>
    <t>-1.34</t>
  </si>
  <si>
    <t>-0.67</t>
  </si>
  <si>
    <t>04/01/1986</t>
  </si>
  <si>
    <t>12/01/1986</t>
  </si>
  <si>
    <t>-1.6</t>
  </si>
  <si>
    <t>-8.71</t>
  </si>
  <si>
    <t>-1.09</t>
  </si>
  <si>
    <t>-1.36</t>
  </si>
  <si>
    <t>11/01/1988</t>
  </si>
  <si>
    <t>12/01/1989</t>
  </si>
  <si>
    <t>13</t>
  </si>
  <si>
    <t>-1.7</t>
  </si>
  <si>
    <t>-13.47</t>
  </si>
  <si>
    <t>-1.04</t>
  </si>
  <si>
    <t>-1.05</t>
  </si>
  <si>
    <t>04/01/1991</t>
  </si>
  <si>
    <t>09/01/1991</t>
  </si>
  <si>
    <t>5</t>
  </si>
  <si>
    <t>-1.5</t>
  </si>
  <si>
    <t>-3.47</t>
  </si>
  <si>
    <t>-0.5</t>
  </si>
  <si>
    <t>11/01/1991</t>
  </si>
  <si>
    <t>12/01/1991</t>
  </si>
  <si>
    <t>1</t>
  </si>
  <si>
    <t>01/01/1993</t>
  </si>
  <si>
    <t>04/01/1993</t>
  </si>
  <si>
    <t>3</t>
  </si>
  <si>
    <t>-1.83</t>
  </si>
  <si>
    <t>-0.61</t>
  </si>
  <si>
    <t>-0.42</t>
  </si>
  <si>
    <t>05/01/1995</t>
  </si>
  <si>
    <t>04/01/1996</t>
  </si>
  <si>
    <t>11</t>
  </si>
  <si>
    <t>-1.72</t>
  </si>
  <si>
    <t>-13.74</t>
  </si>
  <si>
    <t>-1.25</t>
  </si>
  <si>
    <t>-1.42</t>
  </si>
  <si>
    <t>02/01/1997</t>
  </si>
  <si>
    <t>01/01/1998</t>
  </si>
  <si>
    <t>-1.68</t>
  </si>
  <si>
    <t>-9.7</t>
  </si>
  <si>
    <t>-0.88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</si>
  <si>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</si>
  <si>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</si>
  <si>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</si>
  <si>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</si>
  <si>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</si>
  <si>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</si>
  <si>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</si>
  <si>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</si>
  <si>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</si>
  <si>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</si>
  <si>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</si>
  <si>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</si>
  <si>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</si>
  <si>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</si>
  <si>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</si>
  <si>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</si>
  <si>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</si>
  <si>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</si>
  <si>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</si>
  <si>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</si>
  <si>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(-0.5)</t>
  </si>
  <si>
    <t>Slope</t>
  </si>
  <si>
    <t>K calculated</t>
  </si>
  <si>
    <t>Log Q</t>
  </si>
  <si>
    <t>Q</t>
  </si>
  <si>
    <t>K (-0.8)</t>
  </si>
  <si>
    <t>K (-0.9)</t>
  </si>
  <si>
    <t>K (-0.4)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</si>
</sst>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workbookViewId="0">
      <selection activeCell="I3" sqref="I3:I12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67</v>
      </c>
    </row>
    <row r="3" spans="1:9" x14ac:dyDescent="0.35">
      <c r="A3" t="s">
        <v>46</v>
      </c>
      <c r="B3" t="s">
        <v>47</v>
      </c>
      <c r="C3" t="s">
        <v>48</v>
      </c>
      <c r="D3" t="s">
        <v>19</v>
      </c>
      <c r="E3" t="s">
        <v>19</v>
      </c>
      <c r="F3" t="s">
        <v>19</v>
      </c>
      <c r="G3" t="s">
        <v>19</v>
      </c>
      <c r="H3">
        <f>C3*1</f>
        <v>1</v>
      </c>
      <c r="I3">
        <f>E3*-1</f>
        <v>1.02</v>
      </c>
    </row>
    <row r="4" spans="1:9" x14ac:dyDescent="0.35">
      <c r="A4" t="s">
        <v>21</v>
      </c>
      <c r="B4" t="s">
        <v>22</v>
      </c>
      <c r="C4" t="s">
        <v>23</v>
      </c>
      <c r="D4" t="s">
        <v>24</v>
      </c>
      <c r="E4" t="s">
        <v>25</v>
      </c>
      <c r="F4" t="s">
        <v>26</v>
      </c>
      <c r="G4" t="s">
        <v>26</v>
      </c>
      <c r="H4">
        <f>C4*1</f>
        <v>2</v>
      </c>
      <c r="I4">
        <f>E4*-1</f>
        <v>1.34</v>
      </c>
    </row>
    <row r="5" spans="1:9" x14ac:dyDescent="0.35">
      <c r="A5" t="s">
        <v>49</v>
      </c>
      <c r="B5" t="s">
        <v>50</v>
      </c>
      <c r="C5" t="s">
        <v>51</v>
      </c>
      <c r="D5" t="s">
        <v>25</v>
      </c>
      <c r="E5" t="s">
        <v>52</v>
      </c>
      <c r="F5" t="s">
        <v>53</v>
      </c>
      <c r="G5" t="s">
        <v>54</v>
      </c>
      <c r="H5">
        <f>C5*1</f>
        <v>3</v>
      </c>
      <c r="I5">
        <f>E5*-1</f>
        <v>1.83</v>
      </c>
    </row>
    <row r="6" spans="1:9" x14ac:dyDescent="0.35">
      <c r="A6" t="s">
        <v>40</v>
      </c>
      <c r="B6" t="s">
        <v>41</v>
      </c>
      <c r="C6" t="s">
        <v>42</v>
      </c>
      <c r="D6" t="s">
        <v>43</v>
      </c>
      <c r="E6" t="s">
        <v>44</v>
      </c>
      <c r="F6" t="s">
        <v>20</v>
      </c>
      <c r="G6" t="s">
        <v>45</v>
      </c>
      <c r="H6">
        <f>C6*1</f>
        <v>5</v>
      </c>
      <c r="I6">
        <f>E6*-1</f>
        <v>3.47</v>
      </c>
    </row>
    <row r="7" spans="1:9" x14ac:dyDescent="0.3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>
        <f>C7*1</f>
        <v>4</v>
      </c>
      <c r="I7">
        <f>E7*-1</f>
        <v>4.09</v>
      </c>
    </row>
    <row r="8" spans="1:9" x14ac:dyDescent="0.3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13</v>
      </c>
      <c r="H8">
        <f>C8*1</f>
        <v>8</v>
      </c>
      <c r="I8">
        <f>E8*-1</f>
        <v>7.35</v>
      </c>
    </row>
    <row r="9" spans="1:9" x14ac:dyDescent="0.35">
      <c r="A9" t="s">
        <v>27</v>
      </c>
      <c r="B9" t="s">
        <v>28</v>
      </c>
      <c r="C9" t="s">
        <v>10</v>
      </c>
      <c r="D9" t="s">
        <v>29</v>
      </c>
      <c r="E9" t="s">
        <v>30</v>
      </c>
      <c r="F9" t="s">
        <v>31</v>
      </c>
      <c r="G9" t="s">
        <v>32</v>
      </c>
      <c r="H9">
        <f>C9*1</f>
        <v>8</v>
      </c>
      <c r="I9">
        <f>E9*-1</f>
        <v>8.7100000000000009</v>
      </c>
    </row>
    <row r="10" spans="1:9" x14ac:dyDescent="0.35">
      <c r="A10" t="s">
        <v>62</v>
      </c>
      <c r="B10" t="s">
        <v>63</v>
      </c>
      <c r="C10" t="s">
        <v>57</v>
      </c>
      <c r="D10" t="s">
        <v>64</v>
      </c>
      <c r="E10" t="s">
        <v>65</v>
      </c>
      <c r="F10" t="s">
        <v>66</v>
      </c>
      <c r="G10" t="s">
        <v>13</v>
      </c>
      <c r="H10">
        <f>C10*1</f>
        <v>11</v>
      </c>
      <c r="I10">
        <f>E10*-1</f>
        <v>9.6999999999999993</v>
      </c>
    </row>
    <row r="11" spans="1:9" x14ac:dyDescent="0.35">
      <c r="A11" t="s">
        <v>33</v>
      </c>
      <c r="B11" t="s">
        <v>34</v>
      </c>
      <c r="C11" t="s">
        <v>35</v>
      </c>
      <c r="D11" t="s">
        <v>36</v>
      </c>
      <c r="E11" t="s">
        <v>37</v>
      </c>
      <c r="F11" t="s">
        <v>38</v>
      </c>
      <c r="G11" t="s">
        <v>39</v>
      </c>
      <c r="H11">
        <f>C11*1</f>
        <v>13</v>
      </c>
      <c r="I11">
        <f>E11*-1</f>
        <v>13.47</v>
      </c>
    </row>
    <row r="12" spans="1:9" x14ac:dyDescent="0.35">
      <c r="A12" t="s">
        <v>55</v>
      </c>
      <c r="B12" t="s">
        <v>56</v>
      </c>
      <c r="C12" t="s">
        <v>57</v>
      </c>
      <c r="D12" t="s">
        <v>58</v>
      </c>
      <c r="E12" t="s">
        <v>59</v>
      </c>
      <c r="F12" t="s">
        <v>60</v>
      </c>
      <c r="G12" t="s">
        <v>61</v>
      </c>
      <c r="H12">
        <f>C12*1</f>
        <v>11</v>
      </c>
      <c r="I12">
        <f>E12*-1</f>
        <v>13.74</v>
      </c>
    </row>
  </sheetData>
  <sortState xmlns:xlrd2="http://schemas.microsoft.com/office/spreadsheetml/2017/richdata2" ref="A3:I13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7186C-066D-4612-A470-FB207ABA9E64}">
  <dimension ref="A1:K21"/>
  <sheetViews>
    <sheetView topLeftCell="A4" workbookViewId="0">
      <selection activeCell="H16" sqref="H16"/>
    </sheetView>
  </sheetViews>
  <sheetFormatPr defaultRowHeight="14.5" x14ac:dyDescent="0.35"/>
  <sheetData>
    <row r="1" spans="1:11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J1" t="s">
        <v>76</v>
      </c>
      <c r="K1">
        <f>COUNT(C2:C11)</f>
        <v>10</v>
      </c>
    </row>
    <row r="2" spans="1:11" x14ac:dyDescent="0.35">
      <c r="A2">
        <v>1</v>
      </c>
      <c r="B2" t="s">
        <v>46</v>
      </c>
      <c r="C2">
        <v>1</v>
      </c>
      <c r="D2">
        <f t="shared" ref="D2:D11" si="0">LOG(C2)</f>
        <v>0</v>
      </c>
      <c r="E2">
        <f t="shared" ref="E2:E11" si="1">(D2-$K$3)^2</f>
        <v>0.5015599795585225</v>
      </c>
      <c r="F2">
        <f t="shared" ref="F2:F11" si="2">(D2-$K$3)^3</f>
        <v>-0.35520928868695589</v>
      </c>
      <c r="G2">
        <f t="shared" ref="G2:G11" si="3">($K$1+1)/A2</f>
        <v>11</v>
      </c>
      <c r="H2">
        <f t="shared" ref="H2:H11" si="4">1/G2</f>
        <v>9.0909090909090912E-2</v>
      </c>
      <c r="J2" t="s">
        <v>77</v>
      </c>
      <c r="K2">
        <f>AVERAGE(C2:C11)</f>
        <v>6.6</v>
      </c>
    </row>
    <row r="3" spans="1:11" x14ac:dyDescent="0.35">
      <c r="A3">
        <v>2</v>
      </c>
      <c r="B3" t="s">
        <v>21</v>
      </c>
      <c r="C3">
        <v>2</v>
      </c>
      <c r="D3">
        <f t="shared" si="0"/>
        <v>0.3010299956639812</v>
      </c>
      <c r="E3">
        <f t="shared" si="1"/>
        <v>0.16579473690211927</v>
      </c>
      <c r="F3">
        <f t="shared" si="2"/>
        <v>-6.7508134945203871E-2</v>
      </c>
      <c r="G3">
        <f t="shared" si="3"/>
        <v>5.5</v>
      </c>
      <c r="H3">
        <f t="shared" si="4"/>
        <v>0.18181818181818182</v>
      </c>
      <c r="J3" t="s">
        <v>78</v>
      </c>
      <c r="K3">
        <f>AVERAGE(D2:D11)</f>
        <v>0.7082089942654799</v>
      </c>
    </row>
    <row r="4" spans="1:11" x14ac:dyDescent="0.35">
      <c r="A4">
        <v>3</v>
      </c>
      <c r="B4" t="s">
        <v>49</v>
      </c>
      <c r="C4">
        <v>3</v>
      </c>
      <c r="D4">
        <f t="shared" si="0"/>
        <v>0.47712125471966244</v>
      </c>
      <c r="E4">
        <f t="shared" si="1"/>
        <v>5.3401543368395567E-2</v>
      </c>
      <c r="F4">
        <f t="shared" si="2"/>
        <v>-1.2340441945260471E-2</v>
      </c>
      <c r="G4">
        <f t="shared" si="3"/>
        <v>3.6666666666666665</v>
      </c>
      <c r="H4">
        <f t="shared" si="4"/>
        <v>0.27272727272727276</v>
      </c>
      <c r="J4" t="s">
        <v>79</v>
      </c>
      <c r="K4">
        <f>SUM(E2:E11)</f>
        <v>1.1947095452897438</v>
      </c>
    </row>
    <row r="5" spans="1:11" x14ac:dyDescent="0.35">
      <c r="A5">
        <v>4</v>
      </c>
      <c r="B5" t="s">
        <v>14</v>
      </c>
      <c r="C5">
        <v>4</v>
      </c>
      <c r="D5">
        <f t="shared" si="0"/>
        <v>0.6020599913279624</v>
      </c>
      <c r="E5">
        <f t="shared" si="1"/>
        <v>1.1267610824629098E-2</v>
      </c>
      <c r="F5">
        <f t="shared" si="2"/>
        <v>-1.1960456545223582E-3</v>
      </c>
      <c r="G5">
        <f t="shared" si="3"/>
        <v>2.75</v>
      </c>
      <c r="H5">
        <f t="shared" si="4"/>
        <v>0.36363636363636365</v>
      </c>
      <c r="J5" t="s">
        <v>80</v>
      </c>
      <c r="K5">
        <f>SUM(F2:F11)</f>
        <v>-0.28068558772214991</v>
      </c>
    </row>
    <row r="6" spans="1:11" x14ac:dyDescent="0.35">
      <c r="A6">
        <v>5</v>
      </c>
      <c r="B6" t="s">
        <v>40</v>
      </c>
      <c r="C6">
        <v>5</v>
      </c>
      <c r="D6">
        <f t="shared" si="0"/>
        <v>0.69897000433601886</v>
      </c>
      <c r="E6">
        <f t="shared" si="1"/>
        <v>8.5358934916682488E-5</v>
      </c>
      <c r="F6">
        <f t="shared" si="2"/>
        <v>-7.8863034008474978E-7</v>
      </c>
      <c r="G6">
        <f t="shared" si="3"/>
        <v>2.2000000000000002</v>
      </c>
      <c r="H6">
        <f t="shared" si="4"/>
        <v>0.45454545454545453</v>
      </c>
      <c r="J6" t="s">
        <v>81</v>
      </c>
      <c r="K6">
        <f>VAR(D2:D11)</f>
        <v>0.13274550503219373</v>
      </c>
    </row>
    <row r="7" spans="1:11" x14ac:dyDescent="0.35">
      <c r="A7">
        <v>6</v>
      </c>
      <c r="B7" t="s">
        <v>8</v>
      </c>
      <c r="C7">
        <v>8</v>
      </c>
      <c r="D7">
        <f t="shared" si="0"/>
        <v>0.90308998699194354</v>
      </c>
      <c r="E7">
        <f t="shared" si="1"/>
        <v>3.7978601326051978E-2</v>
      </c>
      <c r="F7">
        <f t="shared" si="2"/>
        <v>7.4013075287835978E-3</v>
      </c>
      <c r="G7">
        <f t="shared" si="3"/>
        <v>1.8333333333333333</v>
      </c>
      <c r="H7">
        <f t="shared" si="4"/>
        <v>0.54545454545454553</v>
      </c>
      <c r="J7" t="s">
        <v>82</v>
      </c>
      <c r="K7">
        <f>STDEV(D2:D11)</f>
        <v>0.36434256549598171</v>
      </c>
    </row>
    <row r="8" spans="1:11" x14ac:dyDescent="0.35">
      <c r="A8">
        <v>7</v>
      </c>
      <c r="B8" t="s">
        <v>27</v>
      </c>
      <c r="C8">
        <v>8</v>
      </c>
      <c r="D8">
        <f t="shared" si="0"/>
        <v>0.90308998699194354</v>
      </c>
      <c r="E8">
        <f t="shared" si="1"/>
        <v>3.7978601326051978E-2</v>
      </c>
      <c r="F8">
        <f t="shared" si="2"/>
        <v>7.4013075287835978E-3</v>
      </c>
      <c r="G8">
        <f t="shared" si="3"/>
        <v>1.5714285714285714</v>
      </c>
      <c r="H8">
        <f t="shared" si="4"/>
        <v>0.63636363636363635</v>
      </c>
      <c r="J8" t="s">
        <v>83</v>
      </c>
      <c r="K8">
        <f>SKEW(D2:D11)</f>
        <v>-0.80604238801543604</v>
      </c>
    </row>
    <row r="9" spans="1:11" x14ac:dyDescent="0.35">
      <c r="A9">
        <v>8</v>
      </c>
      <c r="B9" t="s">
        <v>55</v>
      </c>
      <c r="C9">
        <v>11</v>
      </c>
      <c r="D9">
        <f t="shared" si="0"/>
        <v>1.0413926851582251</v>
      </c>
      <c r="E9">
        <f t="shared" si="1"/>
        <v>0.11101137187691242</v>
      </c>
      <c r="F9">
        <f t="shared" si="2"/>
        <v>3.6987178613016779E-2</v>
      </c>
      <c r="G9">
        <f t="shared" si="3"/>
        <v>1.375</v>
      </c>
      <c r="H9">
        <f t="shared" si="4"/>
        <v>0.72727272727272729</v>
      </c>
      <c r="J9" t="s">
        <v>84</v>
      </c>
      <c r="K9">
        <v>-0.8</v>
      </c>
    </row>
    <row r="10" spans="1:11" x14ac:dyDescent="0.35">
      <c r="A10">
        <v>9</v>
      </c>
      <c r="B10" t="s">
        <v>62</v>
      </c>
      <c r="C10">
        <v>11</v>
      </c>
      <c r="D10">
        <f t="shared" si="0"/>
        <v>1.0413926851582251</v>
      </c>
      <c r="E10">
        <f t="shared" si="1"/>
        <v>0.11101137187691242</v>
      </c>
      <c r="F10">
        <f t="shared" si="2"/>
        <v>3.6987178613016779E-2</v>
      </c>
      <c r="G10">
        <f t="shared" si="3"/>
        <v>1.2222222222222223</v>
      </c>
      <c r="H10">
        <f t="shared" si="4"/>
        <v>0.81818181818181812</v>
      </c>
      <c r="J10" t="s">
        <v>85</v>
      </c>
      <c r="K10">
        <v>-0.9</v>
      </c>
    </row>
    <row r="11" spans="1:11" x14ac:dyDescent="0.35">
      <c r="A11">
        <v>10</v>
      </c>
      <c r="B11" t="s">
        <v>33</v>
      </c>
      <c r="C11">
        <v>13</v>
      </c>
      <c r="D11">
        <f t="shared" si="0"/>
        <v>1.1139433523068367</v>
      </c>
      <c r="E11">
        <f t="shared" si="1"/>
        <v>0.16462036929523194</v>
      </c>
      <c r="F11">
        <f t="shared" si="2"/>
        <v>6.6792139856532012E-2</v>
      </c>
      <c r="G11">
        <f t="shared" si="3"/>
        <v>1.1000000000000001</v>
      </c>
      <c r="H11">
        <f t="shared" si="4"/>
        <v>0.90909090909090906</v>
      </c>
    </row>
    <row r="14" spans="1:11" x14ac:dyDescent="0.35">
      <c r="B14" t="s">
        <v>86</v>
      </c>
      <c r="C14" t="s">
        <v>92</v>
      </c>
      <c r="D14" t="s">
        <v>93</v>
      </c>
      <c r="E14" t="s">
        <v>88</v>
      </c>
      <c r="F14" t="s">
        <v>89</v>
      </c>
      <c r="G14" t="s">
        <v>90</v>
      </c>
      <c r="H14" s="1" t="s">
        <v>91</v>
      </c>
    </row>
    <row r="15" spans="1:11" x14ac:dyDescent="0.35">
      <c r="B15">
        <v>2</v>
      </c>
      <c r="C15">
        <v>0.13200000000000001</v>
      </c>
      <c r="D15">
        <v>0.14799999999999999</v>
      </c>
      <c r="E15">
        <f>(C15-D15)/($K$9-$K$10)</f>
        <v>-0.15999999999999989</v>
      </c>
      <c r="F15" s="2">
        <f>C15+(E15*($K$8-$K$9))</f>
        <v>0.13296678208246976</v>
      </c>
      <c r="G15" s="2">
        <f t="shared" ref="G15:G21" si="5">$K$3+(F15*$K$7)</f>
        <v>0.75665445277515209</v>
      </c>
      <c r="H15" s="3">
        <f t="shared" ref="H15:H21" si="6">10^G15</f>
        <v>5.7102411945787388</v>
      </c>
    </row>
    <row r="16" spans="1:11" x14ac:dyDescent="0.35">
      <c r="B16">
        <v>5</v>
      </c>
      <c r="C16">
        <v>0.85599999999999998</v>
      </c>
      <c r="D16">
        <v>0.85399999999999998</v>
      </c>
      <c r="E16">
        <f t="shared" ref="E16:E21" si="7">(C16-D16)/($K$9-$K$10)</f>
        <v>2.0000000000000021E-2</v>
      </c>
      <c r="F16" s="2">
        <f t="shared" ref="F16:F21" si="8">C16+(E16*($K$8-$K$9))</f>
        <v>0.85587915223969124</v>
      </c>
      <c r="G16" s="2">
        <f t="shared" si="5"/>
        <v>1.0200422003470149</v>
      </c>
      <c r="H16" s="3">
        <f t="shared" si="6"/>
        <v>10.472303023603306</v>
      </c>
    </row>
    <row r="17" spans="2:8" x14ac:dyDescent="0.35">
      <c r="B17">
        <v>10</v>
      </c>
      <c r="C17">
        <v>1.1659999999999999</v>
      </c>
      <c r="D17">
        <v>1.147</v>
      </c>
      <c r="E17">
        <f t="shared" si="7"/>
        <v>0.18999999999999911</v>
      </c>
      <c r="F17" s="2">
        <f t="shared" si="8"/>
        <v>1.164851946277067</v>
      </c>
      <c r="G17" s="2">
        <f t="shared" si="5"/>
        <v>1.1326141407950541</v>
      </c>
      <c r="H17" s="3">
        <f t="shared" si="6"/>
        <v>13.571071568346184</v>
      </c>
    </row>
    <row r="18" spans="2:8" x14ac:dyDescent="0.35">
      <c r="B18">
        <v>25</v>
      </c>
      <c r="C18">
        <v>1.448</v>
      </c>
      <c r="D18">
        <v>1.407</v>
      </c>
      <c r="E18">
        <f t="shared" si="7"/>
        <v>0.40999999999999936</v>
      </c>
      <c r="F18" s="2">
        <f t="shared" si="8"/>
        <v>1.4455226209136711</v>
      </c>
      <c r="G18" s="2">
        <f t="shared" si="5"/>
        <v>1.2348744144516424</v>
      </c>
      <c r="H18" s="3">
        <f t="shared" si="6"/>
        <v>17.174116889832888</v>
      </c>
    </row>
    <row r="19" spans="2:8" x14ac:dyDescent="0.35">
      <c r="B19">
        <v>50</v>
      </c>
      <c r="C19">
        <v>1.6060000000000001</v>
      </c>
      <c r="D19">
        <v>1.5489999999999999</v>
      </c>
      <c r="E19">
        <f t="shared" si="7"/>
        <v>0.57000000000000173</v>
      </c>
      <c r="F19" s="2">
        <f t="shared" si="8"/>
        <v>1.6025558388312016</v>
      </c>
      <c r="G19" s="2">
        <f t="shared" si="5"/>
        <v>1.2920882999358048</v>
      </c>
      <c r="H19" s="3">
        <f t="shared" si="6"/>
        <v>19.592429826046974</v>
      </c>
    </row>
    <row r="20" spans="2:8" x14ac:dyDescent="0.35">
      <c r="B20">
        <v>100</v>
      </c>
      <c r="C20">
        <v>1.7330000000000001</v>
      </c>
      <c r="D20">
        <v>1.66</v>
      </c>
      <c r="E20">
        <f t="shared" si="7"/>
        <v>0.73000000000000187</v>
      </c>
      <c r="F20" s="2">
        <f t="shared" si="8"/>
        <v>1.7285890567487319</v>
      </c>
      <c r="G20" s="2">
        <f t="shared" si="5"/>
        <v>1.338007565889592</v>
      </c>
      <c r="H20" s="3">
        <f t="shared" si="6"/>
        <v>21.777477107933336</v>
      </c>
    </row>
    <row r="21" spans="2:8" x14ac:dyDescent="0.35">
      <c r="B21">
        <v>200</v>
      </c>
      <c r="C21">
        <v>1.837</v>
      </c>
      <c r="D21">
        <v>1.7490000000000001</v>
      </c>
      <c r="E21">
        <f t="shared" si="7"/>
        <v>0.87999999999999878</v>
      </c>
      <c r="F21" s="2">
        <f t="shared" si="8"/>
        <v>1.8316826985464163</v>
      </c>
      <c r="G21" s="2">
        <f t="shared" si="5"/>
        <v>1.3755689678284841</v>
      </c>
      <c r="H21" s="3">
        <f t="shared" si="6"/>
        <v>23.744824708075729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7CDDC-2F4D-4466-844A-3B0925784275}">
  <dimension ref="A1:K21"/>
  <sheetViews>
    <sheetView tabSelected="1" topLeftCell="A4" workbookViewId="0">
      <selection activeCell="E13" sqref="E13"/>
    </sheetView>
  </sheetViews>
  <sheetFormatPr defaultRowHeight="14.5" x14ac:dyDescent="0.35"/>
  <sheetData>
    <row r="1" spans="1:11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J1" t="s">
        <v>76</v>
      </c>
      <c r="K1">
        <f>COUNT(C2:C11)</f>
        <v>10</v>
      </c>
    </row>
    <row r="2" spans="1:11" x14ac:dyDescent="0.35">
      <c r="A2">
        <v>1</v>
      </c>
      <c r="B2" t="s">
        <v>46</v>
      </c>
      <c r="C2">
        <v>1.02</v>
      </c>
      <c r="D2">
        <f t="shared" ref="D2:D11" si="0">LOG(C2)</f>
        <v>8.6001717619175692E-3</v>
      </c>
      <c r="E2">
        <f t="shared" ref="E2:E11" si="1">(D2-$K$3)^2</f>
        <v>0.42570909928573453</v>
      </c>
      <c r="F2">
        <f t="shared" ref="F2:F11" si="2">(D2-$K$3)^3</f>
        <v>-0.27775980564113156</v>
      </c>
      <c r="G2">
        <f t="shared" ref="G2:G11" si="3">($K$1+1)/A2</f>
        <v>11</v>
      </c>
      <c r="H2">
        <f t="shared" ref="H2:H11" si="4">1/G2</f>
        <v>9.0909090909090912E-2</v>
      </c>
      <c r="J2" t="s">
        <v>77</v>
      </c>
      <c r="K2">
        <f>AVERAGE(C2:C11)</f>
        <v>6.4719999999999995</v>
      </c>
    </row>
    <row r="3" spans="1:11" x14ac:dyDescent="0.35">
      <c r="A3">
        <v>2</v>
      </c>
      <c r="B3" t="s">
        <v>21</v>
      </c>
      <c r="C3">
        <v>1.34</v>
      </c>
      <c r="D3">
        <f t="shared" si="0"/>
        <v>0.12710479836480765</v>
      </c>
      <c r="E3">
        <f t="shared" si="1"/>
        <v>0.28511247166996107</v>
      </c>
      <c r="F3">
        <f t="shared" si="2"/>
        <v>-0.15223843913823132</v>
      </c>
      <c r="G3">
        <f t="shared" si="3"/>
        <v>5.5</v>
      </c>
      <c r="H3">
        <f t="shared" si="4"/>
        <v>0.18181818181818182</v>
      </c>
      <c r="J3" t="s">
        <v>78</v>
      </c>
      <c r="K3">
        <f>AVERAGE(D2:D11)</f>
        <v>0.66106403994599905</v>
      </c>
    </row>
    <row r="4" spans="1:11" x14ac:dyDescent="0.35">
      <c r="A4">
        <v>3</v>
      </c>
      <c r="B4" t="s">
        <v>49</v>
      </c>
      <c r="C4">
        <v>1.83</v>
      </c>
      <c r="D4">
        <f t="shared" si="0"/>
        <v>0.26245108973042947</v>
      </c>
      <c r="E4">
        <f t="shared" si="1"/>
        <v>0.15889228407956016</v>
      </c>
      <c r="F4">
        <f t="shared" si="2"/>
        <v>-6.3336522123443859E-2</v>
      </c>
      <c r="G4">
        <f t="shared" si="3"/>
        <v>3.6666666666666665</v>
      </c>
      <c r="H4">
        <f t="shared" si="4"/>
        <v>0.27272727272727276</v>
      </c>
      <c r="J4" t="s">
        <v>79</v>
      </c>
      <c r="K4">
        <f>SUM(E2:E11)</f>
        <v>1.5595061762846494</v>
      </c>
    </row>
    <row r="5" spans="1:11" x14ac:dyDescent="0.35">
      <c r="A5">
        <v>4</v>
      </c>
      <c r="B5" t="s">
        <v>40</v>
      </c>
      <c r="C5">
        <v>3.47</v>
      </c>
      <c r="D5">
        <f t="shared" si="0"/>
        <v>0.54032947479087379</v>
      </c>
      <c r="E5">
        <f t="shared" si="1"/>
        <v>1.4576835223197186E-2</v>
      </c>
      <c r="F5">
        <f t="shared" si="2"/>
        <v>-1.7599278620106255E-3</v>
      </c>
      <c r="G5">
        <f t="shared" si="3"/>
        <v>2.75</v>
      </c>
      <c r="H5">
        <f t="shared" si="4"/>
        <v>0.36363636363636365</v>
      </c>
      <c r="J5" t="s">
        <v>80</v>
      </c>
      <c r="K5">
        <f>SUM(F2:F11)</f>
        <v>-0.21913032512190694</v>
      </c>
    </row>
    <row r="6" spans="1:11" x14ac:dyDescent="0.35">
      <c r="A6">
        <v>5</v>
      </c>
      <c r="B6" t="s">
        <v>14</v>
      </c>
      <c r="C6">
        <v>4.09</v>
      </c>
      <c r="D6">
        <f t="shared" si="0"/>
        <v>0.61172330800734176</v>
      </c>
      <c r="E6">
        <f t="shared" si="1"/>
        <v>2.4345078282424354E-3</v>
      </c>
      <c r="F6">
        <f t="shared" si="2"/>
        <v>-1.2012039815587273E-4</v>
      </c>
      <c r="G6">
        <f t="shared" si="3"/>
        <v>2.2000000000000002</v>
      </c>
      <c r="H6">
        <f t="shared" si="4"/>
        <v>0.45454545454545453</v>
      </c>
      <c r="J6" t="s">
        <v>81</v>
      </c>
      <c r="K6">
        <f>VAR(D2:D11)</f>
        <v>0.17327846403162767</v>
      </c>
    </row>
    <row r="7" spans="1:11" x14ac:dyDescent="0.35">
      <c r="A7">
        <v>6</v>
      </c>
      <c r="B7" t="s">
        <v>8</v>
      </c>
      <c r="C7">
        <v>7.35</v>
      </c>
      <c r="D7">
        <f t="shared" si="0"/>
        <v>0.86628733908419486</v>
      </c>
      <c r="E7">
        <f t="shared" si="1"/>
        <v>4.21166025091654E-2</v>
      </c>
      <c r="F7">
        <f t="shared" si="2"/>
        <v>8.6433081154229392E-3</v>
      </c>
      <c r="G7">
        <f t="shared" si="3"/>
        <v>1.8333333333333333</v>
      </c>
      <c r="H7">
        <f t="shared" si="4"/>
        <v>0.54545454545454553</v>
      </c>
      <c r="J7" t="s">
        <v>82</v>
      </c>
      <c r="K7">
        <f>STDEV(D2:D11)</f>
        <v>0.41626729877763358</v>
      </c>
    </row>
    <row r="8" spans="1:11" x14ac:dyDescent="0.35">
      <c r="A8">
        <v>7</v>
      </c>
      <c r="B8" t="s">
        <v>27</v>
      </c>
      <c r="C8">
        <v>8.7100000000000009</v>
      </c>
      <c r="D8">
        <f t="shared" si="0"/>
        <v>0.94001815500766328</v>
      </c>
      <c r="E8">
        <f t="shared" si="1"/>
        <v>7.7815398309836206E-2</v>
      </c>
      <c r="F8">
        <f t="shared" si="2"/>
        <v>2.170692557369128E-2</v>
      </c>
      <c r="G8">
        <f t="shared" si="3"/>
        <v>1.5714285714285714</v>
      </c>
      <c r="H8">
        <f t="shared" si="4"/>
        <v>0.63636363636363635</v>
      </c>
      <c r="J8" t="s">
        <v>83</v>
      </c>
      <c r="K8">
        <f>SKEW(D2:D11)</f>
        <v>-0.4219423352856837</v>
      </c>
    </row>
    <row r="9" spans="1:11" x14ac:dyDescent="0.35">
      <c r="A9">
        <v>8</v>
      </c>
      <c r="B9" t="s">
        <v>62</v>
      </c>
      <c r="C9">
        <v>9.6999999999999993</v>
      </c>
      <c r="D9">
        <f t="shared" si="0"/>
        <v>0.98677173426624487</v>
      </c>
      <c r="E9">
        <f t="shared" si="1"/>
        <v>0.10608550213941069</v>
      </c>
      <c r="F9">
        <f t="shared" si="2"/>
        <v>3.4552864302632963E-2</v>
      </c>
      <c r="G9">
        <f t="shared" si="3"/>
        <v>1.375</v>
      </c>
      <c r="H9">
        <f t="shared" si="4"/>
        <v>0.72727272727272729</v>
      </c>
      <c r="J9" t="s">
        <v>84</v>
      </c>
      <c r="K9">
        <v>-0.4</v>
      </c>
    </row>
    <row r="10" spans="1:11" x14ac:dyDescent="0.35">
      <c r="A10">
        <v>9</v>
      </c>
      <c r="B10" t="s">
        <v>33</v>
      </c>
      <c r="C10">
        <v>13.47</v>
      </c>
      <c r="D10">
        <f t="shared" si="0"/>
        <v>1.1293675957229856</v>
      </c>
      <c r="E10">
        <f t="shared" si="1"/>
        <v>0.21930822035336917</v>
      </c>
      <c r="F10">
        <f t="shared" si="2"/>
        <v>0.10270281940260567</v>
      </c>
      <c r="G10">
        <f t="shared" si="3"/>
        <v>1.2222222222222223</v>
      </c>
      <c r="H10">
        <f t="shared" si="4"/>
        <v>0.81818181818181812</v>
      </c>
      <c r="J10" t="s">
        <v>85</v>
      </c>
      <c r="K10">
        <v>-0.5</v>
      </c>
    </row>
    <row r="11" spans="1:11" x14ac:dyDescent="0.35">
      <c r="A11">
        <v>10</v>
      </c>
      <c r="B11" t="s">
        <v>55</v>
      </c>
      <c r="C11">
        <v>13.74</v>
      </c>
      <c r="D11">
        <f t="shared" si="0"/>
        <v>1.1379867327235316</v>
      </c>
      <c r="E11">
        <f t="shared" si="1"/>
        <v>0.22745525488617266</v>
      </c>
      <c r="F11">
        <f t="shared" si="2"/>
        <v>0.10847857264671347</v>
      </c>
      <c r="G11">
        <f t="shared" si="3"/>
        <v>1.1000000000000001</v>
      </c>
      <c r="H11">
        <f t="shared" si="4"/>
        <v>0.90909090909090906</v>
      </c>
    </row>
    <row r="14" spans="1:11" x14ac:dyDescent="0.35">
      <c r="B14" t="s">
        <v>86</v>
      </c>
      <c r="C14" t="s">
        <v>94</v>
      </c>
      <c r="D14" t="s">
        <v>87</v>
      </c>
      <c r="E14" t="s">
        <v>88</v>
      </c>
      <c r="F14" t="s">
        <v>89</v>
      </c>
      <c r="G14" t="s">
        <v>90</v>
      </c>
      <c r="H14" s="1" t="s">
        <v>91</v>
      </c>
    </row>
    <row r="15" spans="1:11" x14ac:dyDescent="0.35">
      <c r="B15">
        <v>2</v>
      </c>
      <c r="C15">
        <v>6.6000000000000003E-2</v>
      </c>
      <c r="D15">
        <v>8.3000000000000004E-2</v>
      </c>
      <c r="E15">
        <f>(C15-D15)/($K$9-$K$10)</f>
        <v>-0.17000000000000004</v>
      </c>
      <c r="F15" s="2">
        <f>C15+(E15*($K$8-$K$9))</f>
        <v>6.9730196998566224E-2</v>
      </c>
      <c r="G15" s="2">
        <f t="shared" ref="G15:G21" si="5">$K$3+(F15*$K$7)</f>
        <v>0.69009044069382441</v>
      </c>
      <c r="H15" s="3">
        <f t="shared" ref="H15:H21" si="6">10^G15</f>
        <v>4.8988082515177291</v>
      </c>
    </row>
    <row r="16" spans="1:11" x14ac:dyDescent="0.35">
      <c r="B16">
        <v>5</v>
      </c>
      <c r="C16">
        <v>0.85499999999999998</v>
      </c>
      <c r="D16">
        <v>0.85599999999999998</v>
      </c>
      <c r="E16">
        <f t="shared" ref="E16:E21" si="7">(C16-D16)/($K$9-$K$10)</f>
        <v>-1.0000000000000011E-2</v>
      </c>
      <c r="F16" s="2">
        <f t="shared" ref="F16:F21" si="8">C16+(E16*($K$8-$K$9))</f>
        <v>0.85521942335285683</v>
      </c>
      <c r="G16" s="2">
        <f t="shared" si="5"/>
        <v>1.0170639191672581</v>
      </c>
      <c r="H16" s="3">
        <f t="shared" si="6"/>
        <v>10.400732318374722</v>
      </c>
    </row>
    <row r="17" spans="2:8" x14ac:dyDescent="0.35">
      <c r="B17">
        <v>10</v>
      </c>
      <c r="C17">
        <v>1.2310000000000001</v>
      </c>
      <c r="D17">
        <v>1.216</v>
      </c>
      <c r="E17">
        <f t="shared" si="7"/>
        <v>0.15000000000000127</v>
      </c>
      <c r="F17" s="2">
        <f t="shared" si="8"/>
        <v>1.2277086497071474</v>
      </c>
      <c r="G17" s="2">
        <f t="shared" si="5"/>
        <v>1.1721190032455293</v>
      </c>
      <c r="H17" s="3">
        <f t="shared" si="6"/>
        <v>14.8634286687969</v>
      </c>
    </row>
    <row r="18" spans="2:8" x14ac:dyDescent="0.35">
      <c r="B18">
        <v>25</v>
      </c>
      <c r="C18">
        <v>1.6060000000000001</v>
      </c>
      <c r="D18">
        <v>1.5669999999999999</v>
      </c>
      <c r="E18">
        <f t="shared" si="7"/>
        <v>0.39000000000000157</v>
      </c>
      <c r="F18" s="2">
        <f t="shared" si="8"/>
        <v>1.5974424892385835</v>
      </c>
      <c r="G18" s="2">
        <f t="shared" si="5"/>
        <v>1.3260271098939631</v>
      </c>
      <c r="H18" s="3">
        <f t="shared" si="6"/>
        <v>21.184933734891636</v>
      </c>
    </row>
    <row r="19" spans="2:8" x14ac:dyDescent="0.35">
      <c r="B19">
        <v>50</v>
      </c>
      <c r="C19">
        <v>1.8340000000000001</v>
      </c>
      <c r="D19">
        <v>1.7769999999999999</v>
      </c>
      <c r="E19">
        <f t="shared" si="7"/>
        <v>0.57000000000000173</v>
      </c>
      <c r="F19" s="2">
        <f t="shared" si="8"/>
        <v>1.8214928688871603</v>
      </c>
      <c r="G19" s="2">
        <f t="shared" si="5"/>
        <v>1.4192919562203796</v>
      </c>
      <c r="H19" s="3">
        <f t="shared" si="6"/>
        <v>26.259832780128463</v>
      </c>
    </row>
    <row r="20" spans="2:8" x14ac:dyDescent="0.35">
      <c r="B20">
        <v>100</v>
      </c>
      <c r="C20">
        <v>2.0289999999999999</v>
      </c>
      <c r="D20">
        <v>1.9550000000000001</v>
      </c>
      <c r="E20">
        <f t="shared" si="7"/>
        <v>0.73999999999999855</v>
      </c>
      <c r="F20" s="2">
        <f t="shared" si="8"/>
        <v>2.012762671888594</v>
      </c>
      <c r="G20" s="2">
        <f t="shared" si="5"/>
        <v>1.4989113204535165</v>
      </c>
      <c r="H20" s="3">
        <f t="shared" si="6"/>
        <v>31.543604618025576</v>
      </c>
    </row>
    <row r="21" spans="2:8" x14ac:dyDescent="0.35">
      <c r="B21">
        <v>200</v>
      </c>
      <c r="C21">
        <v>2.2010000000000001</v>
      </c>
      <c r="D21">
        <v>2.1080000000000001</v>
      </c>
      <c r="E21">
        <f t="shared" si="7"/>
        <v>0.92999999999999994</v>
      </c>
      <c r="F21" s="2">
        <f t="shared" si="8"/>
        <v>2.1805936281843143</v>
      </c>
      <c r="G21" s="2">
        <f t="shared" si="5"/>
        <v>1.5687738592820031</v>
      </c>
      <c r="H21" s="3">
        <f t="shared" si="6"/>
        <v>37.048775551796716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2019-04-16T20:04:12Z</dcterms:modified>
</cp:coreProperties>
</file>