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attagan\"/>
    </mc:Choice>
  </mc:AlternateContent>
  <xr:revisionPtr revIDLastSave="0" documentId="13_ncr:1_{BDAC9337-AC57-449C-B4A2-4D6F1957CF1A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3" l="1"/>
  <c r="E38" i="3"/>
  <c r="E37" i="3"/>
  <c r="E36" i="3"/>
  <c r="E35" i="3"/>
  <c r="E34" i="3"/>
  <c r="E3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3" i="3" s="1"/>
  <c r="E28" i="3" s="1"/>
  <c r="K1" i="3"/>
  <c r="G26" i="3" s="1"/>
  <c r="H26" i="3" s="1"/>
  <c r="E39" i="2"/>
  <c r="E38" i="2"/>
  <c r="E37" i="2"/>
  <c r="E36" i="2"/>
  <c r="E35" i="2"/>
  <c r="E34" i="2"/>
  <c r="E33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G5" i="2"/>
  <c r="H5" i="2" s="1"/>
  <c r="D5" i="2"/>
  <c r="D4" i="2"/>
  <c r="D3" i="2"/>
  <c r="K2" i="2"/>
  <c r="D2" i="2"/>
  <c r="K1" i="2"/>
  <c r="I5" i="1"/>
  <c r="I21" i="1"/>
  <c r="I20" i="1"/>
  <c r="I7" i="1"/>
  <c r="I13" i="1"/>
  <c r="I4" i="1"/>
  <c r="I16" i="1"/>
  <c r="I15" i="1"/>
  <c r="I29" i="1"/>
  <c r="I9" i="1"/>
  <c r="I17" i="1"/>
  <c r="I26" i="1"/>
  <c r="I23" i="1"/>
  <c r="I19" i="1"/>
  <c r="I10" i="1"/>
  <c r="I28" i="1"/>
  <c r="I22" i="1"/>
  <c r="I25" i="1"/>
  <c r="I27" i="1"/>
  <c r="I3" i="1"/>
  <c r="I8" i="1"/>
  <c r="I12" i="1"/>
  <c r="I24" i="1"/>
  <c r="I30" i="1"/>
  <c r="I6" i="1"/>
  <c r="I14" i="1"/>
  <c r="I11" i="1"/>
  <c r="H5" i="1"/>
  <c r="H21" i="1"/>
  <c r="H20" i="1"/>
  <c r="H7" i="1"/>
  <c r="H13" i="1"/>
  <c r="H4" i="1"/>
  <c r="H16" i="1"/>
  <c r="H15" i="1"/>
  <c r="H29" i="1"/>
  <c r="H9" i="1"/>
  <c r="H17" i="1"/>
  <c r="H26" i="1"/>
  <c r="H23" i="1"/>
  <c r="H19" i="1"/>
  <c r="H10" i="1"/>
  <c r="H28" i="1"/>
  <c r="H22" i="1"/>
  <c r="H25" i="1"/>
  <c r="H27" i="1"/>
  <c r="H3" i="1"/>
  <c r="H8" i="1"/>
  <c r="H12" i="1"/>
  <c r="H24" i="1"/>
  <c r="H30" i="1"/>
  <c r="H6" i="1"/>
  <c r="H14" i="1"/>
  <c r="H11" i="1"/>
  <c r="I18" i="1"/>
  <c r="H18" i="1"/>
  <c r="F9" i="3" l="1"/>
  <c r="F13" i="3"/>
  <c r="F21" i="3"/>
  <c r="F7" i="3"/>
  <c r="F10" i="3"/>
  <c r="F14" i="3"/>
  <c r="F18" i="3"/>
  <c r="F22" i="3"/>
  <c r="F26" i="3"/>
  <c r="F3" i="3"/>
  <c r="F25" i="3"/>
  <c r="F2" i="3"/>
  <c r="F4" i="3"/>
  <c r="K7" i="3"/>
  <c r="F11" i="3"/>
  <c r="F15" i="3"/>
  <c r="F19" i="3"/>
  <c r="F6" i="3"/>
  <c r="F17" i="3"/>
  <c r="F29" i="3"/>
  <c r="F5" i="3"/>
  <c r="F8" i="3"/>
  <c r="E12" i="3"/>
  <c r="E16" i="3"/>
  <c r="E20" i="3"/>
  <c r="E24" i="3"/>
  <c r="G8" i="3"/>
  <c r="H8" i="3" s="1"/>
  <c r="E9" i="3"/>
  <c r="G11" i="3"/>
  <c r="H11" i="3" s="1"/>
  <c r="G15" i="3"/>
  <c r="H15" i="3" s="1"/>
  <c r="G19" i="3"/>
  <c r="H19" i="3" s="1"/>
  <c r="G23" i="3"/>
  <c r="H23" i="3" s="1"/>
  <c r="G27" i="3"/>
  <c r="H27" i="3" s="1"/>
  <c r="E29" i="3"/>
  <c r="E10" i="3"/>
  <c r="G12" i="3"/>
  <c r="H12" i="3" s="1"/>
  <c r="E14" i="3"/>
  <c r="G16" i="3"/>
  <c r="H16" i="3" s="1"/>
  <c r="E18" i="3"/>
  <c r="G20" i="3"/>
  <c r="H20" i="3" s="1"/>
  <c r="E22" i="3"/>
  <c r="G24" i="3"/>
  <c r="H24" i="3" s="1"/>
  <c r="E26" i="3"/>
  <c r="G28" i="3"/>
  <c r="H28" i="3" s="1"/>
  <c r="E5" i="3"/>
  <c r="E2" i="3"/>
  <c r="K6" i="3"/>
  <c r="G7" i="3"/>
  <c r="H7" i="3" s="1"/>
  <c r="E8" i="3"/>
  <c r="K8" i="3"/>
  <c r="F33" i="3" s="1"/>
  <c r="G33" i="3" s="1"/>
  <c r="H33" i="3" s="1"/>
  <c r="G9" i="3"/>
  <c r="H9" i="3" s="1"/>
  <c r="E11" i="3"/>
  <c r="G13" i="3"/>
  <c r="H13" i="3" s="1"/>
  <c r="E15" i="3"/>
  <c r="G17" i="3"/>
  <c r="H17" i="3" s="1"/>
  <c r="E19" i="3"/>
  <c r="G21" i="3"/>
  <c r="H21" i="3" s="1"/>
  <c r="E23" i="3"/>
  <c r="G25" i="3"/>
  <c r="H25" i="3" s="1"/>
  <c r="E27" i="3"/>
  <c r="G29" i="3"/>
  <c r="H29" i="3" s="1"/>
  <c r="G2" i="3"/>
  <c r="H2" i="3" s="1"/>
  <c r="E3" i="3"/>
  <c r="G4" i="3"/>
  <c r="H4" i="3" s="1"/>
  <c r="G6" i="3"/>
  <c r="H6" i="3" s="1"/>
  <c r="E7" i="3"/>
  <c r="F12" i="3"/>
  <c r="E13" i="3"/>
  <c r="F16" i="3"/>
  <c r="E17" i="3"/>
  <c r="F20" i="3"/>
  <c r="E21" i="3"/>
  <c r="F24" i="3"/>
  <c r="E25" i="3"/>
  <c r="F28" i="3"/>
  <c r="G3" i="3"/>
  <c r="H3" i="3" s="1"/>
  <c r="E4" i="3"/>
  <c r="G5" i="3"/>
  <c r="H5" i="3" s="1"/>
  <c r="E6" i="3"/>
  <c r="G10" i="3"/>
  <c r="H10" i="3" s="1"/>
  <c r="G14" i="3"/>
  <c r="H14" i="3" s="1"/>
  <c r="G18" i="3"/>
  <c r="H18" i="3" s="1"/>
  <c r="G22" i="3"/>
  <c r="H22" i="3" s="1"/>
  <c r="F23" i="3"/>
  <c r="F27" i="3"/>
  <c r="G3" i="2"/>
  <c r="H3" i="2" s="1"/>
  <c r="G10" i="2"/>
  <c r="H10" i="2" s="1"/>
  <c r="G13" i="2"/>
  <c r="H13" i="2" s="1"/>
  <c r="G18" i="2"/>
  <c r="H18" i="2" s="1"/>
  <c r="G21" i="2"/>
  <c r="H21" i="2" s="1"/>
  <c r="G26" i="2"/>
  <c r="H26" i="2" s="1"/>
  <c r="G29" i="2"/>
  <c r="H29" i="2" s="1"/>
  <c r="G9" i="2"/>
  <c r="H9" i="2" s="1"/>
  <c r="K8" i="2"/>
  <c r="F33" i="2" s="1"/>
  <c r="G7" i="2"/>
  <c r="H7" i="2" s="1"/>
  <c r="G14" i="2"/>
  <c r="H14" i="2" s="1"/>
  <c r="G17" i="2"/>
  <c r="H17" i="2" s="1"/>
  <c r="G22" i="2"/>
  <c r="H22" i="2" s="1"/>
  <c r="G25" i="2"/>
  <c r="H25" i="2" s="1"/>
  <c r="K3" i="2"/>
  <c r="E25" i="2" s="1"/>
  <c r="K7" i="2"/>
  <c r="K6" i="2"/>
  <c r="F35" i="2"/>
  <c r="F39" i="2"/>
  <c r="G2" i="2"/>
  <c r="H2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K5" i="3" l="1"/>
  <c r="F35" i="3"/>
  <c r="G35" i="3" s="1"/>
  <c r="H35" i="3" s="1"/>
  <c r="F36" i="3"/>
  <c r="G36" i="3" s="1"/>
  <c r="H36" i="3" s="1"/>
  <c r="F39" i="3"/>
  <c r="G39" i="3" s="1"/>
  <c r="H39" i="3" s="1"/>
  <c r="F38" i="3"/>
  <c r="G38" i="3" s="1"/>
  <c r="H38" i="3" s="1"/>
  <c r="F37" i="3"/>
  <c r="G37" i="3" s="1"/>
  <c r="H37" i="3" s="1"/>
  <c r="K4" i="3"/>
  <c r="F34" i="3"/>
  <c r="G34" i="3" s="1"/>
  <c r="H34" i="3" s="1"/>
  <c r="E7" i="2"/>
  <c r="F24" i="2"/>
  <c r="F13" i="2"/>
  <c r="F28" i="2"/>
  <c r="F37" i="2"/>
  <c r="F36" i="2"/>
  <c r="F38" i="2"/>
  <c r="G38" i="2" s="1"/>
  <c r="H38" i="2" s="1"/>
  <c r="E9" i="2"/>
  <c r="E17" i="2"/>
  <c r="F25" i="2"/>
  <c r="F34" i="2"/>
  <c r="G34" i="2" s="1"/>
  <c r="H34" i="2" s="1"/>
  <c r="F27" i="2"/>
  <c r="F23" i="2"/>
  <c r="F19" i="2"/>
  <c r="F15" i="2"/>
  <c r="F11" i="2"/>
  <c r="G39" i="2"/>
  <c r="H39" i="2" s="1"/>
  <c r="G37" i="2"/>
  <c r="H37" i="2" s="1"/>
  <c r="G36" i="2"/>
  <c r="H36" i="2" s="1"/>
  <c r="G35" i="2"/>
  <c r="H35" i="2" s="1"/>
  <c r="G33" i="2"/>
  <c r="H33" i="2" s="1"/>
  <c r="E19" i="2"/>
  <c r="F14" i="2"/>
  <c r="E8" i="2"/>
  <c r="F2" i="2"/>
  <c r="F10" i="2"/>
  <c r="E2" i="2"/>
  <c r="E27" i="2"/>
  <c r="F22" i="2"/>
  <c r="F6" i="2"/>
  <c r="E4" i="2"/>
  <c r="F18" i="2"/>
  <c r="F8" i="2"/>
  <c r="E6" i="2"/>
  <c r="F26" i="2"/>
  <c r="E15" i="2"/>
  <c r="F4" i="2"/>
  <c r="E11" i="2"/>
  <c r="E23" i="2"/>
  <c r="E5" i="2"/>
  <c r="F17" i="2"/>
  <c r="E16" i="2"/>
  <c r="E14" i="2"/>
  <c r="E10" i="2"/>
  <c r="F3" i="2"/>
  <c r="F29" i="2"/>
  <c r="F5" i="2"/>
  <c r="E12" i="2"/>
  <c r="F20" i="2"/>
  <c r="E18" i="2"/>
  <c r="F7" i="2"/>
  <c r="E26" i="2"/>
  <c r="F21" i="2"/>
  <c r="F9" i="2"/>
  <c r="E29" i="2"/>
  <c r="E21" i="2"/>
  <c r="E13" i="2"/>
  <c r="F16" i="2"/>
  <c r="E3" i="2"/>
  <c r="E22" i="2"/>
  <c r="E28" i="2"/>
  <c r="F12" i="2"/>
  <c r="E24" i="2"/>
  <c r="E20" i="2"/>
  <c r="K4" i="2" l="1"/>
  <c r="K5" i="2"/>
</calcChain>
</file>

<file path=xl/sharedStrings.xml><?xml version="1.0" encoding="utf-8"?>
<sst xmlns="http://schemas.openxmlformats.org/spreadsheetml/2006/main" count="312" uniqueCount="180">
  <si>
    <t>Kattagan</t>
  </si>
  <si>
    <t>start_date</t>
  </si>
  <si>
    <t>end_date</t>
  </si>
  <si>
    <t>duration</t>
  </si>
  <si>
    <t>peak</t>
  </si>
  <si>
    <t>sum</t>
  </si>
  <si>
    <t>average</t>
  </si>
  <si>
    <t>median</t>
  </si>
  <si>
    <t>01/01/1934</t>
  </si>
  <si>
    <t>04/01/1934</t>
  </si>
  <si>
    <t>3</t>
  </si>
  <si>
    <t>-2.48</t>
  </si>
  <si>
    <t>-3.75</t>
  </si>
  <si>
    <t>-1.25</t>
  </si>
  <si>
    <t>-0.81</t>
  </si>
  <si>
    <t>12/01/1936</t>
  </si>
  <si>
    <t>01/01/1937</t>
  </si>
  <si>
    <t>1</t>
  </si>
  <si>
    <t>-1.44</t>
  </si>
  <si>
    <t>11/01/1937</t>
  </si>
  <si>
    <t>03/01/1938</t>
  </si>
  <si>
    <t>4</t>
  </si>
  <si>
    <t>-1.9</t>
  </si>
  <si>
    <t>-4.36</t>
  </si>
  <si>
    <t>-1.09</t>
  </si>
  <si>
    <t>-1.17</t>
  </si>
  <si>
    <t>05/01/1938</t>
  </si>
  <si>
    <t>09/01/1938</t>
  </si>
  <si>
    <t>-1.51</t>
  </si>
  <si>
    <t>-3.95</t>
  </si>
  <si>
    <t>-0.99</t>
  </si>
  <si>
    <t>-1.12</t>
  </si>
  <si>
    <t>10/01/1938</t>
  </si>
  <si>
    <t>12/01/1938</t>
  </si>
  <si>
    <t>2</t>
  </si>
  <si>
    <t>-1.14</t>
  </si>
  <si>
    <t>-0.76</t>
  </si>
  <si>
    <t>10/01/1952</t>
  </si>
  <si>
    <t>03/01/1953</t>
  </si>
  <si>
    <t>5</t>
  </si>
  <si>
    <t>-2.55</t>
  </si>
  <si>
    <t>-0.51</t>
  </si>
  <si>
    <t>-0.62</t>
  </si>
  <si>
    <t>07/01/1954</t>
  </si>
  <si>
    <t>08/01/1954</t>
  </si>
  <si>
    <t>-1.33</t>
  </si>
  <si>
    <t>02/01/1955</t>
  </si>
  <si>
    <t>07/01/1955</t>
  </si>
  <si>
    <t>-1.56</t>
  </si>
  <si>
    <t>-3.36</t>
  </si>
  <si>
    <t>-0.67</t>
  </si>
  <si>
    <t>-0.45</t>
  </si>
  <si>
    <t>10/01/1955</t>
  </si>
  <si>
    <t>02/01/1956</t>
  </si>
  <si>
    <t>-1.06</t>
  </si>
  <si>
    <t>-2.8</t>
  </si>
  <si>
    <t>-0.7</t>
  </si>
  <si>
    <t>-0.74</t>
  </si>
  <si>
    <t>07/01/1956</t>
  </si>
  <si>
    <t>07/01/1957</t>
  </si>
  <si>
    <t>12</t>
  </si>
  <si>
    <t>-2.07</t>
  </si>
  <si>
    <t>-11.78</t>
  </si>
  <si>
    <t>-0.98</t>
  </si>
  <si>
    <t>-0.87</t>
  </si>
  <si>
    <t>06/01/1959</t>
  </si>
  <si>
    <t>08/01/1959</t>
  </si>
  <si>
    <t>-1.87</t>
  </si>
  <si>
    <t>-0.93</t>
  </si>
  <si>
    <t>02/01/1961</t>
  </si>
  <si>
    <t>06/01/1961</t>
  </si>
  <si>
    <t>-1.45</t>
  </si>
  <si>
    <t>-3.61</t>
  </si>
  <si>
    <t>-0.9</t>
  </si>
  <si>
    <t>10/01/1964</t>
  </si>
  <si>
    <t>09/01/1965</t>
  </si>
  <si>
    <t>11</t>
  </si>
  <si>
    <t>-1.75</t>
  </si>
  <si>
    <t>-7.53</t>
  </si>
  <si>
    <t>-0.68</t>
  </si>
  <si>
    <t>-0.63</t>
  </si>
  <si>
    <t>01/01/1966</t>
  </si>
  <si>
    <t>08/01/1966</t>
  </si>
  <si>
    <t>7</t>
  </si>
  <si>
    <t>-1.43</t>
  </si>
  <si>
    <t>-6.21</t>
  </si>
  <si>
    <t>-0.89</t>
  </si>
  <si>
    <t>-1.07</t>
  </si>
  <si>
    <t>01/01/1967</t>
  </si>
  <si>
    <t>07/01/1967</t>
  </si>
  <si>
    <t>6</t>
  </si>
  <si>
    <t>-1.8</t>
  </si>
  <si>
    <t>-3.86</t>
  </si>
  <si>
    <t>-0.64</t>
  </si>
  <si>
    <t>-0.48</t>
  </si>
  <si>
    <t>02/01/1968</t>
  </si>
  <si>
    <t>05/01/1968</t>
  </si>
  <si>
    <t>-1.38</t>
  </si>
  <si>
    <t>-2.06</t>
  </si>
  <si>
    <t>-0.69</t>
  </si>
  <si>
    <t>-0.59</t>
  </si>
  <si>
    <t>10/01/1970</t>
  </si>
  <si>
    <t>01/01/1972</t>
  </si>
  <si>
    <t>15</t>
  </si>
  <si>
    <t>-2.03</t>
  </si>
  <si>
    <t>-10.76</t>
  </si>
  <si>
    <t>-0.72</t>
  </si>
  <si>
    <t>-0.56</t>
  </si>
  <si>
    <t>11/01/1973</t>
  </si>
  <si>
    <t>06/01/1974</t>
  </si>
  <si>
    <t>-1.63</t>
  </si>
  <si>
    <t>-5.81</t>
  </si>
  <si>
    <t>-0.83</t>
  </si>
  <si>
    <t>11/01/1974</t>
  </si>
  <si>
    <t>11/01/1975</t>
  </si>
  <si>
    <t>-7.04</t>
  </si>
  <si>
    <t>-0.47</t>
  </si>
  <si>
    <t>03/01/1977</t>
  </si>
  <si>
    <t>10/01/1977</t>
  </si>
  <si>
    <t>-2.37</t>
  </si>
  <si>
    <t>-8</t>
  </si>
  <si>
    <t>10/01/1978</t>
  </si>
  <si>
    <t>11/01/1978</t>
  </si>
  <si>
    <t>11/01/1979</t>
  </si>
  <si>
    <t>02/01/1980</t>
  </si>
  <si>
    <t>-1.19</t>
  </si>
  <si>
    <t>-1.52</t>
  </si>
  <si>
    <t>-0.26</t>
  </si>
  <si>
    <t>05/01/1982</t>
  </si>
  <si>
    <t>07/01/1982</t>
  </si>
  <si>
    <t>-2.14</t>
  </si>
  <si>
    <t>10/01/1983</t>
  </si>
  <si>
    <t>10/01/1984</t>
  </si>
  <si>
    <t>-6.32</t>
  </si>
  <si>
    <t>-0.53</t>
  </si>
  <si>
    <t>-0.44</t>
  </si>
  <si>
    <t>04/01/1985</t>
  </si>
  <si>
    <t>07/01/1986</t>
  </si>
  <si>
    <t>-1.42</t>
  </si>
  <si>
    <t>-12.74</t>
  </si>
  <si>
    <t>-0.85</t>
  </si>
  <si>
    <t>-1.03</t>
  </si>
  <si>
    <t>07/01/1987</t>
  </si>
  <si>
    <t>09/01/1987</t>
  </si>
  <si>
    <t>-1.47</t>
  </si>
  <si>
    <t>11/01/1988</t>
  </si>
  <si>
    <t>02/01/1989</t>
  </si>
  <si>
    <t>-2.17</t>
  </si>
  <si>
    <t>-2.69</t>
  </si>
  <si>
    <t>07/01/1990</t>
  </si>
  <si>
    <t>10/01/1990</t>
  </si>
  <si>
    <t>-2.08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</si>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</sst>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13" workbookViewId="0">
      <selection activeCell="I3" sqref="I3:I3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152</v>
      </c>
    </row>
    <row r="3" spans="1:9" x14ac:dyDescent="0.35">
      <c r="A3" t="s">
        <v>121</v>
      </c>
      <c r="B3" t="s">
        <v>122</v>
      </c>
      <c r="C3" t="s">
        <v>17</v>
      </c>
      <c r="D3" t="s">
        <v>35</v>
      </c>
      <c r="E3" t="s">
        <v>35</v>
      </c>
      <c r="F3" t="s">
        <v>35</v>
      </c>
      <c r="G3" t="s">
        <v>35</v>
      </c>
      <c r="H3">
        <f>C3*1</f>
        <v>1</v>
      </c>
      <c r="I3">
        <f>E3*-1</f>
        <v>1.1399999999999999</v>
      </c>
    </row>
    <row r="4" spans="1:9" x14ac:dyDescent="0.35">
      <c r="A4" t="s">
        <v>43</v>
      </c>
      <c r="B4" t="s">
        <v>44</v>
      </c>
      <c r="C4" t="s">
        <v>17</v>
      </c>
      <c r="D4" t="s">
        <v>45</v>
      </c>
      <c r="E4" t="s">
        <v>45</v>
      </c>
      <c r="F4" t="s">
        <v>45</v>
      </c>
      <c r="G4" t="s">
        <v>45</v>
      </c>
      <c r="H4">
        <f>C4*1</f>
        <v>1</v>
      </c>
      <c r="I4">
        <f>E4*-1</f>
        <v>1.33</v>
      </c>
    </row>
    <row r="5" spans="1:9" x14ac:dyDescent="0.35">
      <c r="A5" t="s">
        <v>15</v>
      </c>
      <c r="B5" t="s">
        <v>16</v>
      </c>
      <c r="C5" t="s">
        <v>17</v>
      </c>
      <c r="D5" t="s">
        <v>18</v>
      </c>
      <c r="E5" t="s">
        <v>18</v>
      </c>
      <c r="F5" t="s">
        <v>18</v>
      </c>
      <c r="G5" t="s">
        <v>18</v>
      </c>
      <c r="H5">
        <f>C5*1</f>
        <v>1</v>
      </c>
      <c r="I5">
        <f>E5*-1</f>
        <v>1.44</v>
      </c>
    </row>
    <row r="6" spans="1:9" x14ac:dyDescent="0.35">
      <c r="A6" t="s">
        <v>142</v>
      </c>
      <c r="B6" t="s">
        <v>143</v>
      </c>
      <c r="C6" t="s">
        <v>34</v>
      </c>
      <c r="D6" t="s">
        <v>84</v>
      </c>
      <c r="E6" t="s">
        <v>144</v>
      </c>
      <c r="F6" t="s">
        <v>57</v>
      </c>
      <c r="G6" t="s">
        <v>57</v>
      </c>
      <c r="H6">
        <f>C6*1</f>
        <v>2</v>
      </c>
      <c r="I6">
        <f>E6*-1</f>
        <v>1.47</v>
      </c>
    </row>
    <row r="7" spans="1:9" x14ac:dyDescent="0.35">
      <c r="A7" t="s">
        <v>32</v>
      </c>
      <c r="B7" t="s">
        <v>33</v>
      </c>
      <c r="C7" t="s">
        <v>34</v>
      </c>
      <c r="D7" t="s">
        <v>35</v>
      </c>
      <c r="E7" t="s">
        <v>28</v>
      </c>
      <c r="F7" t="s">
        <v>36</v>
      </c>
      <c r="G7" t="s">
        <v>36</v>
      </c>
      <c r="H7">
        <f>C7*1</f>
        <v>2</v>
      </c>
      <c r="I7">
        <f>E7*-1</f>
        <v>1.51</v>
      </c>
    </row>
    <row r="8" spans="1:9" x14ac:dyDescent="0.35">
      <c r="A8" t="s">
        <v>123</v>
      </c>
      <c r="B8" t="s">
        <v>124</v>
      </c>
      <c r="C8" t="s">
        <v>10</v>
      </c>
      <c r="D8" t="s">
        <v>125</v>
      </c>
      <c r="E8" t="s">
        <v>126</v>
      </c>
      <c r="F8" t="s">
        <v>41</v>
      </c>
      <c r="G8" t="s">
        <v>127</v>
      </c>
      <c r="H8">
        <f>C8*1</f>
        <v>3</v>
      </c>
      <c r="I8">
        <f>E8*-1</f>
        <v>1.52</v>
      </c>
    </row>
    <row r="9" spans="1:9" x14ac:dyDescent="0.35">
      <c r="A9" t="s">
        <v>65</v>
      </c>
      <c r="B9" t="s">
        <v>66</v>
      </c>
      <c r="C9" t="s">
        <v>34</v>
      </c>
      <c r="D9" t="s">
        <v>18</v>
      </c>
      <c r="E9" t="s">
        <v>67</v>
      </c>
      <c r="F9" t="s">
        <v>68</v>
      </c>
      <c r="G9" t="s">
        <v>68</v>
      </c>
      <c r="H9">
        <f>C9*1</f>
        <v>2</v>
      </c>
      <c r="I9">
        <f>E9*-1</f>
        <v>1.87</v>
      </c>
    </row>
    <row r="10" spans="1:9" x14ac:dyDescent="0.35">
      <c r="A10" t="s">
        <v>95</v>
      </c>
      <c r="B10" t="s">
        <v>96</v>
      </c>
      <c r="C10" t="s">
        <v>10</v>
      </c>
      <c r="D10" t="s">
        <v>97</v>
      </c>
      <c r="E10" t="s">
        <v>98</v>
      </c>
      <c r="F10" t="s">
        <v>99</v>
      </c>
      <c r="G10" t="s">
        <v>100</v>
      </c>
      <c r="H10">
        <f>C10*1</f>
        <v>3</v>
      </c>
      <c r="I10">
        <f>E10*-1</f>
        <v>2.06</v>
      </c>
    </row>
    <row r="11" spans="1:9" x14ac:dyDescent="0.35">
      <c r="A11" t="s">
        <v>149</v>
      </c>
      <c r="B11" t="s">
        <v>150</v>
      </c>
      <c r="C11" t="s">
        <v>10</v>
      </c>
      <c r="D11" t="s">
        <v>45</v>
      </c>
      <c r="E11" t="s">
        <v>151</v>
      </c>
      <c r="F11" t="s">
        <v>99</v>
      </c>
      <c r="G11" t="s">
        <v>116</v>
      </c>
      <c r="H11">
        <f>C11*1</f>
        <v>3</v>
      </c>
      <c r="I11">
        <f>E11*-1</f>
        <v>2.08</v>
      </c>
    </row>
    <row r="12" spans="1:9" x14ac:dyDescent="0.35">
      <c r="A12" t="s">
        <v>128</v>
      </c>
      <c r="B12" t="s">
        <v>129</v>
      </c>
      <c r="C12" t="s">
        <v>34</v>
      </c>
      <c r="D12" t="s">
        <v>87</v>
      </c>
      <c r="E12" t="s">
        <v>130</v>
      </c>
      <c r="F12" t="s">
        <v>87</v>
      </c>
      <c r="G12" t="s">
        <v>87</v>
      </c>
      <c r="H12">
        <f>C12*1</f>
        <v>2</v>
      </c>
      <c r="I12">
        <f>E12*-1</f>
        <v>2.14</v>
      </c>
    </row>
    <row r="13" spans="1:9" x14ac:dyDescent="0.35">
      <c r="A13" t="s">
        <v>37</v>
      </c>
      <c r="B13" t="s">
        <v>38</v>
      </c>
      <c r="C13" t="s">
        <v>39</v>
      </c>
      <c r="D13" t="s">
        <v>35</v>
      </c>
      <c r="E13" t="s">
        <v>40</v>
      </c>
      <c r="F13" t="s">
        <v>41</v>
      </c>
      <c r="G13" t="s">
        <v>42</v>
      </c>
      <c r="H13">
        <f>C13*1</f>
        <v>5</v>
      </c>
      <c r="I13">
        <f>E13*-1</f>
        <v>2.5499999999999998</v>
      </c>
    </row>
    <row r="14" spans="1:9" x14ac:dyDescent="0.35">
      <c r="A14" t="s">
        <v>145</v>
      </c>
      <c r="B14" t="s">
        <v>146</v>
      </c>
      <c r="C14" t="s">
        <v>10</v>
      </c>
      <c r="D14" t="s">
        <v>147</v>
      </c>
      <c r="E14" t="s">
        <v>148</v>
      </c>
      <c r="F14" t="s">
        <v>73</v>
      </c>
      <c r="G14" t="s">
        <v>51</v>
      </c>
      <c r="H14">
        <f>C14*1</f>
        <v>3</v>
      </c>
      <c r="I14">
        <f>E14*-1</f>
        <v>2.69</v>
      </c>
    </row>
    <row r="15" spans="1:9" x14ac:dyDescent="0.35">
      <c r="A15" t="s">
        <v>52</v>
      </c>
      <c r="B15" t="s">
        <v>53</v>
      </c>
      <c r="C15" t="s">
        <v>21</v>
      </c>
      <c r="D15" t="s">
        <v>54</v>
      </c>
      <c r="E15" t="s">
        <v>55</v>
      </c>
      <c r="F15" t="s">
        <v>56</v>
      </c>
      <c r="G15" t="s">
        <v>57</v>
      </c>
      <c r="H15">
        <f>C15*1</f>
        <v>4</v>
      </c>
      <c r="I15">
        <f>E15*-1</f>
        <v>2.8</v>
      </c>
    </row>
    <row r="16" spans="1:9" x14ac:dyDescent="0.35">
      <c r="A16" t="s">
        <v>46</v>
      </c>
      <c r="B16" t="s">
        <v>47</v>
      </c>
      <c r="C16" t="s">
        <v>39</v>
      </c>
      <c r="D16" t="s">
        <v>48</v>
      </c>
      <c r="E16" t="s">
        <v>49</v>
      </c>
      <c r="F16" t="s">
        <v>50</v>
      </c>
      <c r="G16" t="s">
        <v>51</v>
      </c>
      <c r="H16">
        <f>C16*1</f>
        <v>5</v>
      </c>
      <c r="I16">
        <f>E16*-1</f>
        <v>3.36</v>
      </c>
    </row>
    <row r="17" spans="1:9" x14ac:dyDescent="0.35">
      <c r="A17" t="s">
        <v>69</v>
      </c>
      <c r="B17" t="s">
        <v>70</v>
      </c>
      <c r="C17" t="s">
        <v>21</v>
      </c>
      <c r="D17" t="s">
        <v>71</v>
      </c>
      <c r="E17" t="s">
        <v>72</v>
      </c>
      <c r="F17" t="s">
        <v>73</v>
      </c>
      <c r="G17" t="s">
        <v>68</v>
      </c>
      <c r="H17">
        <f>C17*1</f>
        <v>4</v>
      </c>
      <c r="I17">
        <f>E17*-1</f>
        <v>3.61</v>
      </c>
    </row>
    <row r="18" spans="1:9" x14ac:dyDescent="0.35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>
        <f>C18*1</f>
        <v>3</v>
      </c>
      <c r="I18">
        <f>E18*-1</f>
        <v>3.75</v>
      </c>
    </row>
    <row r="19" spans="1:9" x14ac:dyDescent="0.35">
      <c r="A19" t="s">
        <v>88</v>
      </c>
      <c r="B19" t="s">
        <v>89</v>
      </c>
      <c r="C19" t="s">
        <v>90</v>
      </c>
      <c r="D19" t="s">
        <v>91</v>
      </c>
      <c r="E19" t="s">
        <v>92</v>
      </c>
      <c r="F19" t="s">
        <v>93</v>
      </c>
      <c r="G19" t="s">
        <v>94</v>
      </c>
      <c r="H19">
        <f>C19*1</f>
        <v>6</v>
      </c>
      <c r="I19">
        <f>E19*-1</f>
        <v>3.86</v>
      </c>
    </row>
    <row r="20" spans="1:9" x14ac:dyDescent="0.35">
      <c r="A20" t="s">
        <v>26</v>
      </c>
      <c r="B20" t="s">
        <v>27</v>
      </c>
      <c r="C20" t="s">
        <v>21</v>
      </c>
      <c r="D20" t="s">
        <v>28</v>
      </c>
      <c r="E20" t="s">
        <v>29</v>
      </c>
      <c r="F20" t="s">
        <v>30</v>
      </c>
      <c r="G20" t="s">
        <v>31</v>
      </c>
      <c r="H20">
        <f>C20*1</f>
        <v>4</v>
      </c>
      <c r="I20">
        <f>E20*-1</f>
        <v>3.95</v>
      </c>
    </row>
    <row r="21" spans="1:9" x14ac:dyDescent="0.35">
      <c r="A21" t="s">
        <v>19</v>
      </c>
      <c r="B21" t="s">
        <v>20</v>
      </c>
      <c r="C21" t="s">
        <v>21</v>
      </c>
      <c r="D21" t="s">
        <v>22</v>
      </c>
      <c r="E21" t="s">
        <v>23</v>
      </c>
      <c r="F21" t="s">
        <v>24</v>
      </c>
      <c r="G21" t="s">
        <v>25</v>
      </c>
      <c r="H21">
        <f>C21*1</f>
        <v>4</v>
      </c>
      <c r="I21">
        <f>E21*-1</f>
        <v>4.3600000000000003</v>
      </c>
    </row>
    <row r="22" spans="1:9" x14ac:dyDescent="0.35">
      <c r="A22" t="s">
        <v>108</v>
      </c>
      <c r="B22" t="s">
        <v>109</v>
      </c>
      <c r="C22" t="s">
        <v>83</v>
      </c>
      <c r="D22" t="s">
        <v>110</v>
      </c>
      <c r="E22" t="s">
        <v>111</v>
      </c>
      <c r="F22" t="s">
        <v>112</v>
      </c>
      <c r="G22" t="s">
        <v>36</v>
      </c>
      <c r="H22">
        <f>C22*1</f>
        <v>7</v>
      </c>
      <c r="I22">
        <f>E22*-1</f>
        <v>5.81</v>
      </c>
    </row>
    <row r="23" spans="1:9" x14ac:dyDescent="0.35">
      <c r="A23" t="s">
        <v>81</v>
      </c>
      <c r="B23" t="s">
        <v>82</v>
      </c>
      <c r="C23" t="s">
        <v>83</v>
      </c>
      <c r="D23" t="s">
        <v>84</v>
      </c>
      <c r="E23" t="s">
        <v>85</v>
      </c>
      <c r="F23" t="s">
        <v>86</v>
      </c>
      <c r="G23" t="s">
        <v>87</v>
      </c>
      <c r="H23">
        <f>C23*1</f>
        <v>7</v>
      </c>
      <c r="I23">
        <f>E23*-1</f>
        <v>6.21</v>
      </c>
    </row>
    <row r="24" spans="1:9" x14ac:dyDescent="0.35">
      <c r="A24" t="s">
        <v>131</v>
      </c>
      <c r="B24" t="s">
        <v>132</v>
      </c>
      <c r="C24" t="s">
        <v>60</v>
      </c>
      <c r="D24" t="s">
        <v>35</v>
      </c>
      <c r="E24" t="s">
        <v>133</v>
      </c>
      <c r="F24" t="s">
        <v>134</v>
      </c>
      <c r="G24" t="s">
        <v>135</v>
      </c>
      <c r="H24">
        <f>C24*1</f>
        <v>12</v>
      </c>
      <c r="I24">
        <f>E24*-1</f>
        <v>6.32</v>
      </c>
    </row>
    <row r="25" spans="1:9" x14ac:dyDescent="0.35">
      <c r="A25" t="s">
        <v>113</v>
      </c>
      <c r="B25" t="s">
        <v>114</v>
      </c>
      <c r="C25" t="s">
        <v>60</v>
      </c>
      <c r="D25" t="s">
        <v>97</v>
      </c>
      <c r="E25" t="s">
        <v>115</v>
      </c>
      <c r="F25" t="s">
        <v>100</v>
      </c>
      <c r="G25" t="s">
        <v>116</v>
      </c>
      <c r="H25">
        <f>C25*1</f>
        <v>12</v>
      </c>
      <c r="I25">
        <f>E25*-1</f>
        <v>7.04</v>
      </c>
    </row>
    <row r="26" spans="1:9" x14ac:dyDescent="0.35">
      <c r="A26" t="s">
        <v>74</v>
      </c>
      <c r="B26" t="s">
        <v>75</v>
      </c>
      <c r="C26" t="s">
        <v>76</v>
      </c>
      <c r="D26" t="s">
        <v>77</v>
      </c>
      <c r="E26" t="s">
        <v>78</v>
      </c>
      <c r="F26" t="s">
        <v>79</v>
      </c>
      <c r="G26" t="s">
        <v>80</v>
      </c>
      <c r="H26">
        <f>C26*1</f>
        <v>11</v>
      </c>
      <c r="I26">
        <f>E26*-1</f>
        <v>7.53</v>
      </c>
    </row>
    <row r="27" spans="1:9" x14ac:dyDescent="0.35">
      <c r="A27" t="s">
        <v>117</v>
      </c>
      <c r="B27" t="s">
        <v>118</v>
      </c>
      <c r="C27" t="s">
        <v>83</v>
      </c>
      <c r="D27" t="s">
        <v>119</v>
      </c>
      <c r="E27" t="s">
        <v>120</v>
      </c>
      <c r="F27" t="s">
        <v>35</v>
      </c>
      <c r="G27" t="s">
        <v>25</v>
      </c>
      <c r="H27">
        <f>C27*1</f>
        <v>7</v>
      </c>
      <c r="I27">
        <f>E27*-1</f>
        <v>8</v>
      </c>
    </row>
    <row r="28" spans="1:9" x14ac:dyDescent="0.35">
      <c r="A28" t="s">
        <v>101</v>
      </c>
      <c r="B28" t="s">
        <v>102</v>
      </c>
      <c r="C28" t="s">
        <v>103</v>
      </c>
      <c r="D28" t="s">
        <v>104</v>
      </c>
      <c r="E28" t="s">
        <v>105</v>
      </c>
      <c r="F28" t="s">
        <v>106</v>
      </c>
      <c r="G28" t="s">
        <v>107</v>
      </c>
      <c r="H28">
        <f>C28*1</f>
        <v>15</v>
      </c>
      <c r="I28">
        <f>E28*-1</f>
        <v>10.76</v>
      </c>
    </row>
    <row r="29" spans="1:9" x14ac:dyDescent="0.35">
      <c r="A29" t="s">
        <v>58</v>
      </c>
      <c r="B29" t="s">
        <v>59</v>
      </c>
      <c r="C29" t="s">
        <v>60</v>
      </c>
      <c r="D29" t="s">
        <v>61</v>
      </c>
      <c r="E29" t="s">
        <v>62</v>
      </c>
      <c r="F29" t="s">
        <v>63</v>
      </c>
      <c r="G29" t="s">
        <v>64</v>
      </c>
      <c r="H29">
        <f>C29*1</f>
        <v>12</v>
      </c>
      <c r="I29">
        <f>E29*-1</f>
        <v>11.78</v>
      </c>
    </row>
    <row r="30" spans="1:9" x14ac:dyDescent="0.35">
      <c r="A30" t="s">
        <v>136</v>
      </c>
      <c r="B30" t="s">
        <v>137</v>
      </c>
      <c r="C30" t="s">
        <v>103</v>
      </c>
      <c r="D30" t="s">
        <v>138</v>
      </c>
      <c r="E30" t="s">
        <v>139</v>
      </c>
      <c r="F30" t="s">
        <v>140</v>
      </c>
      <c r="G30" t="s">
        <v>141</v>
      </c>
      <c r="H30">
        <f>C30*1</f>
        <v>15</v>
      </c>
      <c r="I30">
        <f>E30*-1</f>
        <v>12.74</v>
      </c>
    </row>
  </sheetData>
  <sortState xmlns:xlrd2="http://schemas.microsoft.com/office/spreadsheetml/2017/richdata2" ref="A3:I31">
    <sortCondition ref="I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08FA-B203-4D76-8B3A-A6ED3356C786}">
  <dimension ref="A1:K39"/>
  <sheetViews>
    <sheetView topLeftCell="A25" workbookViewId="0">
      <selection activeCell="A40" sqref="A40"/>
    </sheetView>
  </sheetViews>
  <sheetFormatPr defaultRowHeight="14.5" x14ac:dyDescent="0.35"/>
  <sheetData>
    <row r="1" spans="1:11" x14ac:dyDescent="0.35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  <c r="J1" t="s">
        <v>161</v>
      </c>
      <c r="K1">
        <f>COUNT(C2:C29)</f>
        <v>28</v>
      </c>
    </row>
    <row r="2" spans="1:11" x14ac:dyDescent="0.35">
      <c r="A2">
        <v>1</v>
      </c>
      <c r="B2" t="s">
        <v>15</v>
      </c>
      <c r="C2">
        <v>1</v>
      </c>
      <c r="D2">
        <f t="shared" ref="D2:D29" si="0">LOG(C2)</f>
        <v>0</v>
      </c>
      <c r="E2">
        <f t="shared" ref="E2:E29" si="1">(D2-$K$3)^2</f>
        <v>0.38353561048551049</v>
      </c>
      <c r="F2">
        <f t="shared" ref="F2:F29" si="2">(D2-$K$3)^3</f>
        <v>-0.2375245698379112</v>
      </c>
      <c r="G2">
        <f t="shared" ref="G2:G29" si="3">($K$1+1)/A2</f>
        <v>29</v>
      </c>
      <c r="H2">
        <f t="shared" ref="H2:H29" si="4">1/G2</f>
        <v>3.4482758620689655E-2</v>
      </c>
      <c r="J2" t="s">
        <v>162</v>
      </c>
      <c r="K2">
        <f>AVERAGE(C2:C29)</f>
        <v>5.5714285714285712</v>
      </c>
    </row>
    <row r="3" spans="1:11" x14ac:dyDescent="0.35">
      <c r="A3">
        <v>2</v>
      </c>
      <c r="B3" t="s">
        <v>43</v>
      </c>
      <c r="C3">
        <v>1</v>
      </c>
      <c r="D3">
        <f t="shared" si="0"/>
        <v>0</v>
      </c>
      <c r="E3">
        <f t="shared" si="1"/>
        <v>0.38353561048551049</v>
      </c>
      <c r="F3">
        <f t="shared" si="2"/>
        <v>-0.2375245698379112</v>
      </c>
      <c r="G3">
        <f t="shared" si="3"/>
        <v>14.5</v>
      </c>
      <c r="H3">
        <f t="shared" si="4"/>
        <v>6.8965517241379309E-2</v>
      </c>
      <c r="J3" t="s">
        <v>163</v>
      </c>
      <c r="K3">
        <f>AVERAGE(D2:D29)</f>
        <v>0.61930251935989289</v>
      </c>
    </row>
    <row r="4" spans="1:11" x14ac:dyDescent="0.35">
      <c r="A4">
        <v>3</v>
      </c>
      <c r="B4" t="s">
        <v>121</v>
      </c>
      <c r="C4">
        <v>1</v>
      </c>
      <c r="D4">
        <f t="shared" si="0"/>
        <v>0</v>
      </c>
      <c r="E4">
        <f t="shared" si="1"/>
        <v>0.38353561048551049</v>
      </c>
      <c r="F4">
        <f t="shared" si="2"/>
        <v>-0.2375245698379112</v>
      </c>
      <c r="G4">
        <f t="shared" si="3"/>
        <v>9.6666666666666661</v>
      </c>
      <c r="H4">
        <f t="shared" si="4"/>
        <v>0.10344827586206898</v>
      </c>
      <c r="J4" t="s">
        <v>164</v>
      </c>
      <c r="K4">
        <f>SUM(E2:E29)</f>
        <v>3.2815936342437197</v>
      </c>
    </row>
    <row r="5" spans="1:11" x14ac:dyDescent="0.35">
      <c r="A5">
        <v>4</v>
      </c>
      <c r="B5" t="s">
        <v>32</v>
      </c>
      <c r="C5">
        <v>2</v>
      </c>
      <c r="D5">
        <f t="shared" si="0"/>
        <v>0.3010299956639812</v>
      </c>
      <c r="E5">
        <f t="shared" si="1"/>
        <v>0.10129739933976467</v>
      </c>
      <c r="F5">
        <f t="shared" si="2"/>
        <v>-3.2240178931699483E-2</v>
      </c>
      <c r="G5">
        <f t="shared" si="3"/>
        <v>7.25</v>
      </c>
      <c r="H5">
        <f t="shared" si="4"/>
        <v>0.13793103448275862</v>
      </c>
      <c r="J5" t="s">
        <v>165</v>
      </c>
      <c r="K5">
        <f>SUM(F2:F29)</f>
        <v>-0.10417013403941527</v>
      </c>
    </row>
    <row r="6" spans="1:11" x14ac:dyDescent="0.35">
      <c r="A6">
        <v>5</v>
      </c>
      <c r="B6" t="s">
        <v>65</v>
      </c>
      <c r="C6">
        <v>2</v>
      </c>
      <c r="D6">
        <f t="shared" si="0"/>
        <v>0.3010299956639812</v>
      </c>
      <c r="E6">
        <f t="shared" si="1"/>
        <v>0.10129739933976467</v>
      </c>
      <c r="F6">
        <f t="shared" si="2"/>
        <v>-3.2240178931699483E-2</v>
      </c>
      <c r="G6">
        <f t="shared" si="3"/>
        <v>5.8</v>
      </c>
      <c r="H6">
        <f t="shared" si="4"/>
        <v>0.17241379310344829</v>
      </c>
      <c r="J6" t="s">
        <v>166</v>
      </c>
      <c r="K6">
        <f>VAR(D2:D29)</f>
        <v>0.12154050497198975</v>
      </c>
    </row>
    <row r="7" spans="1:11" x14ac:dyDescent="0.35">
      <c r="A7">
        <v>6</v>
      </c>
      <c r="B7" t="s">
        <v>128</v>
      </c>
      <c r="C7">
        <v>2</v>
      </c>
      <c r="D7">
        <f t="shared" si="0"/>
        <v>0.3010299956639812</v>
      </c>
      <c r="E7">
        <f t="shared" si="1"/>
        <v>0.10129739933976467</v>
      </c>
      <c r="F7">
        <f t="shared" si="2"/>
        <v>-3.2240178931699483E-2</v>
      </c>
      <c r="G7">
        <f t="shared" si="3"/>
        <v>4.833333333333333</v>
      </c>
      <c r="H7">
        <f t="shared" si="4"/>
        <v>0.20689655172413796</v>
      </c>
      <c r="J7" t="s">
        <v>167</v>
      </c>
      <c r="K7">
        <f>STDEV(D2:D29)</f>
        <v>0.34862659819926212</v>
      </c>
    </row>
    <row r="8" spans="1:11" x14ac:dyDescent="0.35">
      <c r="A8">
        <v>7</v>
      </c>
      <c r="B8" t="s">
        <v>142</v>
      </c>
      <c r="C8">
        <v>2</v>
      </c>
      <c r="D8">
        <f t="shared" si="0"/>
        <v>0.3010299956639812</v>
      </c>
      <c r="E8">
        <f t="shared" si="1"/>
        <v>0.10129739933976467</v>
      </c>
      <c r="F8">
        <f t="shared" si="2"/>
        <v>-3.2240178931699483E-2</v>
      </c>
      <c r="G8">
        <f t="shared" si="3"/>
        <v>4.1428571428571432</v>
      </c>
      <c r="H8">
        <f t="shared" si="4"/>
        <v>0.24137931034482757</v>
      </c>
      <c r="J8" t="s">
        <v>168</v>
      </c>
      <c r="K8">
        <f>SKEW(D2:D29)</f>
        <v>-9.8057899863038825E-2</v>
      </c>
    </row>
    <row r="9" spans="1:11" x14ac:dyDescent="0.35">
      <c r="A9">
        <v>8</v>
      </c>
      <c r="B9" t="s">
        <v>8</v>
      </c>
      <c r="C9">
        <v>3</v>
      </c>
      <c r="D9">
        <f t="shared" si="0"/>
        <v>0.47712125471966244</v>
      </c>
      <c r="E9">
        <f t="shared" si="1"/>
        <v>2.0215512014695246E-2</v>
      </c>
      <c r="F9">
        <f t="shared" si="2"/>
        <v>-2.8742670635991431E-3</v>
      </c>
      <c r="G9">
        <f t="shared" si="3"/>
        <v>3.625</v>
      </c>
      <c r="H9">
        <f t="shared" si="4"/>
        <v>0.27586206896551724</v>
      </c>
      <c r="J9" t="s">
        <v>169</v>
      </c>
      <c r="K9">
        <v>0</v>
      </c>
    </row>
    <row r="10" spans="1:11" x14ac:dyDescent="0.35">
      <c r="A10">
        <v>9</v>
      </c>
      <c r="B10" t="s">
        <v>95</v>
      </c>
      <c r="C10">
        <v>3</v>
      </c>
      <c r="D10">
        <f t="shared" si="0"/>
        <v>0.47712125471966244</v>
      </c>
      <c r="E10">
        <f t="shared" si="1"/>
        <v>2.0215512014695246E-2</v>
      </c>
      <c r="F10">
        <f t="shared" si="2"/>
        <v>-2.8742670635991431E-3</v>
      </c>
      <c r="G10">
        <f t="shared" si="3"/>
        <v>3.2222222222222223</v>
      </c>
      <c r="H10">
        <f t="shared" si="4"/>
        <v>0.31034482758620691</v>
      </c>
      <c r="J10" t="s">
        <v>170</v>
      </c>
      <c r="K10">
        <v>-0.1</v>
      </c>
    </row>
    <row r="11" spans="1:11" x14ac:dyDescent="0.35">
      <c r="A11">
        <v>10</v>
      </c>
      <c r="B11" t="s">
        <v>123</v>
      </c>
      <c r="C11">
        <v>3</v>
      </c>
      <c r="D11">
        <f t="shared" si="0"/>
        <v>0.47712125471966244</v>
      </c>
      <c r="E11">
        <f t="shared" si="1"/>
        <v>2.0215512014695246E-2</v>
      </c>
      <c r="F11">
        <f t="shared" si="2"/>
        <v>-2.8742670635991431E-3</v>
      </c>
      <c r="G11">
        <f t="shared" si="3"/>
        <v>2.9</v>
      </c>
      <c r="H11">
        <f t="shared" si="4"/>
        <v>0.34482758620689657</v>
      </c>
    </row>
    <row r="12" spans="1:11" x14ac:dyDescent="0.35">
      <c r="A12">
        <v>11</v>
      </c>
      <c r="B12" t="s">
        <v>145</v>
      </c>
      <c r="C12">
        <v>3</v>
      </c>
      <c r="D12">
        <f t="shared" si="0"/>
        <v>0.47712125471966244</v>
      </c>
      <c r="E12">
        <f t="shared" si="1"/>
        <v>2.0215512014695246E-2</v>
      </c>
      <c r="F12">
        <f t="shared" si="2"/>
        <v>-2.8742670635991431E-3</v>
      </c>
      <c r="G12">
        <f t="shared" si="3"/>
        <v>2.6363636363636362</v>
      </c>
      <c r="H12">
        <f t="shared" si="4"/>
        <v>0.37931034482758624</v>
      </c>
    </row>
    <row r="13" spans="1:11" x14ac:dyDescent="0.35">
      <c r="A13">
        <v>12</v>
      </c>
      <c r="B13" t="s">
        <v>149</v>
      </c>
      <c r="C13">
        <v>3</v>
      </c>
      <c r="D13">
        <f t="shared" si="0"/>
        <v>0.47712125471966244</v>
      </c>
      <c r="E13">
        <f t="shared" si="1"/>
        <v>2.0215512014695246E-2</v>
      </c>
      <c r="F13">
        <f t="shared" si="2"/>
        <v>-2.8742670635991431E-3</v>
      </c>
      <c r="G13">
        <f t="shared" si="3"/>
        <v>2.4166666666666665</v>
      </c>
      <c r="H13">
        <f t="shared" si="4"/>
        <v>0.41379310344827591</v>
      </c>
    </row>
    <row r="14" spans="1:11" x14ac:dyDescent="0.35">
      <c r="A14">
        <v>13</v>
      </c>
      <c r="B14" t="s">
        <v>19</v>
      </c>
      <c r="C14">
        <v>4</v>
      </c>
      <c r="D14">
        <f t="shared" si="0"/>
        <v>0.6020599913279624</v>
      </c>
      <c r="E14">
        <f t="shared" si="1"/>
        <v>2.9730477293190882E-4</v>
      </c>
      <c r="F14">
        <f t="shared" si="2"/>
        <v>-5.1262858813051676E-6</v>
      </c>
      <c r="G14">
        <f t="shared" si="3"/>
        <v>2.2307692307692308</v>
      </c>
      <c r="H14">
        <f t="shared" si="4"/>
        <v>0.44827586206896552</v>
      </c>
    </row>
    <row r="15" spans="1:11" x14ac:dyDescent="0.35">
      <c r="A15">
        <v>14</v>
      </c>
      <c r="B15" t="s">
        <v>26</v>
      </c>
      <c r="C15">
        <v>4</v>
      </c>
      <c r="D15">
        <f t="shared" si="0"/>
        <v>0.6020599913279624</v>
      </c>
      <c r="E15">
        <f t="shared" si="1"/>
        <v>2.9730477293190882E-4</v>
      </c>
      <c r="F15">
        <f t="shared" si="2"/>
        <v>-5.1262858813051676E-6</v>
      </c>
      <c r="G15">
        <f t="shared" si="3"/>
        <v>2.0714285714285716</v>
      </c>
      <c r="H15">
        <f t="shared" si="4"/>
        <v>0.48275862068965514</v>
      </c>
    </row>
    <row r="16" spans="1:11" x14ac:dyDescent="0.35">
      <c r="A16">
        <v>15</v>
      </c>
      <c r="B16" t="s">
        <v>52</v>
      </c>
      <c r="C16">
        <v>4</v>
      </c>
      <c r="D16">
        <f t="shared" si="0"/>
        <v>0.6020599913279624</v>
      </c>
      <c r="E16">
        <f t="shared" si="1"/>
        <v>2.9730477293190882E-4</v>
      </c>
      <c r="F16">
        <f t="shared" si="2"/>
        <v>-5.1262858813051676E-6</v>
      </c>
      <c r="G16">
        <f t="shared" si="3"/>
        <v>1.9333333333333333</v>
      </c>
      <c r="H16">
        <f t="shared" si="4"/>
        <v>0.51724137931034486</v>
      </c>
    </row>
    <row r="17" spans="1:8" x14ac:dyDescent="0.35">
      <c r="A17">
        <v>16</v>
      </c>
      <c r="B17" t="s">
        <v>69</v>
      </c>
      <c r="C17">
        <v>4</v>
      </c>
      <c r="D17">
        <f t="shared" si="0"/>
        <v>0.6020599913279624</v>
      </c>
      <c r="E17">
        <f t="shared" si="1"/>
        <v>2.9730477293190882E-4</v>
      </c>
      <c r="F17">
        <f t="shared" si="2"/>
        <v>-5.1262858813051676E-6</v>
      </c>
      <c r="G17">
        <f t="shared" si="3"/>
        <v>1.8125</v>
      </c>
      <c r="H17">
        <f t="shared" si="4"/>
        <v>0.55172413793103448</v>
      </c>
    </row>
    <row r="18" spans="1:8" x14ac:dyDescent="0.35">
      <c r="A18">
        <v>17</v>
      </c>
      <c r="B18" t="s">
        <v>37</v>
      </c>
      <c r="C18">
        <v>5</v>
      </c>
      <c r="D18">
        <f t="shared" si="0"/>
        <v>0.69897000433601886</v>
      </c>
      <c r="E18">
        <f t="shared" si="1"/>
        <v>6.3469081624212571E-3</v>
      </c>
      <c r="F18">
        <f t="shared" si="2"/>
        <v>5.0564221067454676E-4</v>
      </c>
      <c r="G18">
        <f t="shared" si="3"/>
        <v>1.7058823529411764</v>
      </c>
      <c r="H18">
        <f t="shared" si="4"/>
        <v>0.5862068965517242</v>
      </c>
    </row>
    <row r="19" spans="1:8" x14ac:dyDescent="0.35">
      <c r="A19">
        <v>18</v>
      </c>
      <c r="B19" t="s">
        <v>46</v>
      </c>
      <c r="C19">
        <v>5</v>
      </c>
      <c r="D19">
        <f t="shared" si="0"/>
        <v>0.69897000433601886</v>
      </c>
      <c r="E19">
        <f t="shared" si="1"/>
        <v>6.3469081624212571E-3</v>
      </c>
      <c r="F19">
        <f t="shared" si="2"/>
        <v>5.0564221067454676E-4</v>
      </c>
      <c r="G19">
        <f t="shared" si="3"/>
        <v>1.6111111111111112</v>
      </c>
      <c r="H19">
        <f t="shared" si="4"/>
        <v>0.62068965517241381</v>
      </c>
    </row>
    <row r="20" spans="1:8" x14ac:dyDescent="0.35">
      <c r="A20">
        <v>19</v>
      </c>
      <c r="B20" t="s">
        <v>88</v>
      </c>
      <c r="C20">
        <v>6</v>
      </c>
      <c r="D20">
        <f t="shared" si="0"/>
        <v>0.77815125038364363</v>
      </c>
      <c r="E20">
        <f t="shared" si="1"/>
        <v>2.5232919347855914E-2</v>
      </c>
      <c r="F20">
        <f t="shared" si="2"/>
        <v>4.0082172184315598E-3</v>
      </c>
      <c r="G20">
        <f t="shared" si="3"/>
        <v>1.5263157894736843</v>
      </c>
      <c r="H20">
        <f t="shared" si="4"/>
        <v>0.65517241379310343</v>
      </c>
    </row>
    <row r="21" spans="1:8" x14ac:dyDescent="0.35">
      <c r="A21">
        <v>20</v>
      </c>
      <c r="B21" t="s">
        <v>81</v>
      </c>
      <c r="C21">
        <v>7</v>
      </c>
      <c r="D21">
        <f t="shared" si="0"/>
        <v>0.84509804001425681</v>
      </c>
      <c r="E21">
        <f t="shared" si="1"/>
        <v>5.0983617147575287E-2</v>
      </c>
      <c r="F21">
        <f t="shared" si="2"/>
        <v>1.1511872378679518E-2</v>
      </c>
      <c r="G21">
        <f t="shared" si="3"/>
        <v>1.45</v>
      </c>
      <c r="H21">
        <f t="shared" si="4"/>
        <v>0.68965517241379315</v>
      </c>
    </row>
    <row r="22" spans="1:8" x14ac:dyDescent="0.35">
      <c r="A22">
        <v>21</v>
      </c>
      <c r="B22" t="s">
        <v>108</v>
      </c>
      <c r="C22">
        <v>7</v>
      </c>
      <c r="D22">
        <f t="shared" si="0"/>
        <v>0.84509804001425681</v>
      </c>
      <c r="E22">
        <f t="shared" si="1"/>
        <v>5.0983617147575287E-2</v>
      </c>
      <c r="F22">
        <f t="shared" si="2"/>
        <v>1.1511872378679518E-2</v>
      </c>
      <c r="G22">
        <f t="shared" si="3"/>
        <v>1.3809523809523809</v>
      </c>
      <c r="H22">
        <f t="shared" si="4"/>
        <v>0.72413793103448276</v>
      </c>
    </row>
    <row r="23" spans="1:8" x14ac:dyDescent="0.35">
      <c r="A23">
        <v>22</v>
      </c>
      <c r="B23" t="s">
        <v>117</v>
      </c>
      <c r="C23">
        <v>7</v>
      </c>
      <c r="D23">
        <f t="shared" si="0"/>
        <v>0.84509804001425681</v>
      </c>
      <c r="E23">
        <f t="shared" si="1"/>
        <v>5.0983617147575287E-2</v>
      </c>
      <c r="F23">
        <f t="shared" si="2"/>
        <v>1.1511872378679518E-2</v>
      </c>
      <c r="G23">
        <f t="shared" si="3"/>
        <v>1.3181818181818181</v>
      </c>
      <c r="H23">
        <f t="shared" si="4"/>
        <v>0.75862068965517249</v>
      </c>
    </row>
    <row r="24" spans="1:8" x14ac:dyDescent="0.35">
      <c r="A24">
        <v>23</v>
      </c>
      <c r="B24" t="s">
        <v>74</v>
      </c>
      <c r="C24">
        <v>11</v>
      </c>
      <c r="D24">
        <f t="shared" si="0"/>
        <v>1.0413926851582251</v>
      </c>
      <c r="E24">
        <f t="shared" si="1"/>
        <v>0.17816010806366361</v>
      </c>
      <c r="F24">
        <f t="shared" si="2"/>
        <v>7.5199629551240571E-2</v>
      </c>
      <c r="G24">
        <f t="shared" si="3"/>
        <v>1.2608695652173914</v>
      </c>
      <c r="H24">
        <f t="shared" si="4"/>
        <v>0.79310344827586199</v>
      </c>
    </row>
    <row r="25" spans="1:8" x14ac:dyDescent="0.35">
      <c r="A25">
        <v>24</v>
      </c>
      <c r="B25" t="s">
        <v>58</v>
      </c>
      <c r="C25">
        <v>12</v>
      </c>
      <c r="D25">
        <f t="shared" si="0"/>
        <v>1.0791812460476249</v>
      </c>
      <c r="E25">
        <f t="shared" si="1"/>
        <v>0.21148844325992971</v>
      </c>
      <c r="F25">
        <f t="shared" si="2"/>
        <v>9.7259035995547138E-2</v>
      </c>
      <c r="G25">
        <f t="shared" si="3"/>
        <v>1.2083333333333333</v>
      </c>
      <c r="H25">
        <f t="shared" si="4"/>
        <v>0.82758620689655182</v>
      </c>
    </row>
    <row r="26" spans="1:8" x14ac:dyDescent="0.35">
      <c r="A26">
        <v>25</v>
      </c>
      <c r="B26" t="s">
        <v>113</v>
      </c>
      <c r="C26">
        <v>12</v>
      </c>
      <c r="D26">
        <f t="shared" si="0"/>
        <v>1.0791812460476249</v>
      </c>
      <c r="E26">
        <f t="shared" si="1"/>
        <v>0.21148844325992971</v>
      </c>
      <c r="F26">
        <f t="shared" si="2"/>
        <v>9.7259035995547138E-2</v>
      </c>
      <c r="G26">
        <f t="shared" si="3"/>
        <v>1.1599999999999999</v>
      </c>
      <c r="H26">
        <f t="shared" si="4"/>
        <v>0.86206896551724144</v>
      </c>
    </row>
    <row r="27" spans="1:8" x14ac:dyDescent="0.35">
      <c r="A27">
        <v>26</v>
      </c>
      <c r="B27" t="s">
        <v>131</v>
      </c>
      <c r="C27">
        <v>12</v>
      </c>
      <c r="D27">
        <f t="shared" si="0"/>
        <v>1.0791812460476249</v>
      </c>
      <c r="E27">
        <f t="shared" si="1"/>
        <v>0.21148844325992971</v>
      </c>
      <c r="F27">
        <f t="shared" si="2"/>
        <v>9.7259035995547138E-2</v>
      </c>
      <c r="G27">
        <f t="shared" si="3"/>
        <v>1.1153846153846154</v>
      </c>
      <c r="H27">
        <f t="shared" si="4"/>
        <v>0.89655172413793105</v>
      </c>
    </row>
    <row r="28" spans="1:8" x14ac:dyDescent="0.35">
      <c r="A28">
        <v>27</v>
      </c>
      <c r="B28" t="s">
        <v>101</v>
      </c>
      <c r="C28">
        <v>15</v>
      </c>
      <c r="D28">
        <f t="shared" si="0"/>
        <v>1.1760912590556813</v>
      </c>
      <c r="E28">
        <f t="shared" si="1"/>
        <v>0.31001370065202449</v>
      </c>
      <c r="F28">
        <f t="shared" si="2"/>
        <v>0.17261213767446815</v>
      </c>
      <c r="G28">
        <f t="shared" si="3"/>
        <v>1.0740740740740742</v>
      </c>
      <c r="H28">
        <f t="shared" si="4"/>
        <v>0.93103448275862055</v>
      </c>
    </row>
    <row r="29" spans="1:8" x14ac:dyDescent="0.35">
      <c r="A29">
        <v>28</v>
      </c>
      <c r="B29" t="s">
        <v>136</v>
      </c>
      <c r="C29">
        <v>15</v>
      </c>
      <c r="D29">
        <f t="shared" si="0"/>
        <v>1.1760912590556813</v>
      </c>
      <c r="E29">
        <f t="shared" si="1"/>
        <v>0.31001370065202449</v>
      </c>
      <c r="F29">
        <f t="shared" si="2"/>
        <v>0.17261213767446815</v>
      </c>
      <c r="G29">
        <f t="shared" si="3"/>
        <v>1.0357142857142858</v>
      </c>
      <c r="H29">
        <f t="shared" si="4"/>
        <v>0.96551724137931028</v>
      </c>
    </row>
    <row r="32" spans="1:8" x14ac:dyDescent="0.35">
      <c r="B32" t="s">
        <v>171</v>
      </c>
      <c r="C32" t="s">
        <v>177</v>
      </c>
      <c r="D32" t="s">
        <v>172</v>
      </c>
      <c r="E32" t="s">
        <v>173</v>
      </c>
      <c r="F32" t="s">
        <v>174</v>
      </c>
      <c r="G32" t="s">
        <v>175</v>
      </c>
      <c r="H32" s="1" t="s">
        <v>176</v>
      </c>
    </row>
    <row r="33" spans="2:8" x14ac:dyDescent="0.35">
      <c r="B33">
        <v>2</v>
      </c>
      <c r="C33">
        <v>0</v>
      </c>
      <c r="D33">
        <v>1.7000000000000001E-2</v>
      </c>
      <c r="E33">
        <f>(C33-D33)/($K$9-$K$10)</f>
        <v>-0.17</v>
      </c>
      <c r="F33" s="2">
        <f>C33+(E33*($K$8-$K$9))</f>
        <v>1.6669842976716601E-2</v>
      </c>
      <c r="G33" s="2">
        <f t="shared" ref="G33:G39" si="5">$K$3+(F33*$K$7)</f>
        <v>0.62511407000938146</v>
      </c>
      <c r="H33" s="3">
        <f t="shared" ref="H33:H39" si="6">10^G33</f>
        <v>4.2180727905184838</v>
      </c>
    </row>
    <row r="34" spans="2:8" x14ac:dyDescent="0.35">
      <c r="B34">
        <v>5</v>
      </c>
      <c r="C34">
        <v>0.84199999999999997</v>
      </c>
      <c r="D34">
        <v>0.84599999999999997</v>
      </c>
      <c r="E34">
        <f t="shared" ref="E34:E39" si="7">(C34-D34)/($K$9-$K$10)</f>
        <v>-4.0000000000000036E-2</v>
      </c>
      <c r="F34" s="2">
        <f t="shared" ref="F34:F39" si="8">C34+(E34*($K$8-$K$9))</f>
        <v>0.8459223159945215</v>
      </c>
      <c r="G34" s="2">
        <f t="shared" si="5"/>
        <v>0.91421353872590416</v>
      </c>
      <c r="H34" s="3">
        <f t="shared" si="6"/>
        <v>8.207550030528088</v>
      </c>
    </row>
    <row r="35" spans="2:8" x14ac:dyDescent="0.35">
      <c r="B35">
        <v>10</v>
      </c>
      <c r="C35">
        <v>1.282</v>
      </c>
      <c r="D35">
        <v>1.27</v>
      </c>
      <c r="E35">
        <f t="shared" si="7"/>
        <v>0.12000000000000011</v>
      </c>
      <c r="F35" s="2">
        <f t="shared" si="8"/>
        <v>1.2702330520164353</v>
      </c>
      <c r="G35" s="2">
        <f t="shared" si="5"/>
        <v>1.0621395472046491</v>
      </c>
      <c r="H35" s="3">
        <f t="shared" si="6"/>
        <v>11.538239441808509</v>
      </c>
    </row>
    <row r="36" spans="2:8" x14ac:dyDescent="0.35">
      <c r="B36">
        <v>25</v>
      </c>
      <c r="C36">
        <v>1.7509999999999999</v>
      </c>
      <c r="D36">
        <v>1.716</v>
      </c>
      <c r="E36">
        <f t="shared" si="7"/>
        <v>0.3499999999999992</v>
      </c>
      <c r="F36" s="2">
        <f t="shared" si="8"/>
        <v>1.7166797350479364</v>
      </c>
      <c r="G36" s="2">
        <f t="shared" si="5"/>
        <v>1.2177827355872655</v>
      </c>
      <c r="H36" s="3">
        <f t="shared" si="6"/>
        <v>16.511355783175762</v>
      </c>
    </row>
    <row r="37" spans="2:8" x14ac:dyDescent="0.35">
      <c r="B37">
        <v>50</v>
      </c>
      <c r="C37">
        <v>2.0539999999999998</v>
      </c>
      <c r="D37">
        <v>2</v>
      </c>
      <c r="E37">
        <f t="shared" si="7"/>
        <v>0.53999999999999826</v>
      </c>
      <c r="F37" s="2">
        <f t="shared" si="8"/>
        <v>2.0010487340739589</v>
      </c>
      <c r="G37" s="2">
        <f t="shared" si="5"/>
        <v>1.3169213323510371</v>
      </c>
      <c r="H37" s="3">
        <f t="shared" si="6"/>
        <v>20.745377038252496</v>
      </c>
    </row>
    <row r="38" spans="2:8" x14ac:dyDescent="0.35">
      <c r="B38">
        <v>100</v>
      </c>
      <c r="C38">
        <v>2.3260000000000001</v>
      </c>
      <c r="D38">
        <v>2.2519999999999998</v>
      </c>
      <c r="E38">
        <f t="shared" si="7"/>
        <v>0.74000000000000288</v>
      </c>
      <c r="F38" s="2">
        <f t="shared" si="8"/>
        <v>2.2534371541013511</v>
      </c>
      <c r="G38" s="2">
        <f t="shared" si="5"/>
        <v>1.4049106486500733</v>
      </c>
      <c r="H38" s="3">
        <f t="shared" si="6"/>
        <v>25.404499819205334</v>
      </c>
    </row>
    <row r="39" spans="2:8" x14ac:dyDescent="0.35">
      <c r="B39">
        <v>200</v>
      </c>
      <c r="C39">
        <v>2.5760000000000001</v>
      </c>
      <c r="D39">
        <v>2.4820000000000002</v>
      </c>
      <c r="E39">
        <f t="shared" si="7"/>
        <v>0.93999999999999861</v>
      </c>
      <c r="F39" s="2">
        <f t="shared" si="8"/>
        <v>2.4838255741287436</v>
      </c>
      <c r="G39" s="2">
        <f t="shared" si="5"/>
        <v>1.485230179788726</v>
      </c>
      <c r="H39" s="3">
        <f t="shared" si="6"/>
        <v>30.565406766791227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3855-717C-4965-A475-4D0FB48F0194}">
  <dimension ref="A1:K39"/>
  <sheetViews>
    <sheetView tabSelected="1" topLeftCell="A22" workbookViewId="0">
      <selection activeCell="E34" sqref="E34"/>
    </sheetView>
  </sheetViews>
  <sheetFormatPr defaultRowHeight="14.5" x14ac:dyDescent="0.35"/>
  <sheetData>
    <row r="1" spans="1:11" x14ac:dyDescent="0.35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  <c r="J1" t="s">
        <v>161</v>
      </c>
      <c r="K1">
        <f>COUNT(C2:C29)</f>
        <v>28</v>
      </c>
    </row>
    <row r="2" spans="1:11" x14ac:dyDescent="0.35">
      <c r="A2">
        <v>1</v>
      </c>
      <c r="B2" t="s">
        <v>121</v>
      </c>
      <c r="C2">
        <v>1.1399999999999999</v>
      </c>
      <c r="D2">
        <f t="shared" ref="D2:D29" si="0">LOG(C2)</f>
        <v>5.6904851336472557E-2</v>
      </c>
      <c r="E2">
        <f t="shared" ref="E2:E29" si="1">(D2-$K$3)^2</f>
        <v>0.23128114383412887</v>
      </c>
      <c r="F2">
        <f t="shared" ref="F2:F29" si="2">(D2-$K$3)^3</f>
        <v>-0.11122702974828926</v>
      </c>
      <c r="G2">
        <f t="shared" ref="G2:G29" si="3">($K$1+1)/A2</f>
        <v>29</v>
      </c>
      <c r="H2">
        <f t="shared" ref="H2:H29" si="4">1/G2</f>
        <v>3.4482758620689655E-2</v>
      </c>
      <c r="J2" t="s">
        <v>162</v>
      </c>
      <c r="K2">
        <f>AVERAGE(C2:C29)</f>
        <v>4.4171428571428581</v>
      </c>
    </row>
    <row r="3" spans="1:11" x14ac:dyDescent="0.35">
      <c r="A3">
        <v>2</v>
      </c>
      <c r="B3" t="s">
        <v>43</v>
      </c>
      <c r="C3">
        <v>1.33</v>
      </c>
      <c r="D3">
        <f t="shared" si="0"/>
        <v>0.12385164096708581</v>
      </c>
      <c r="E3">
        <f t="shared" si="1"/>
        <v>0.17137132039255279</v>
      </c>
      <c r="F3">
        <f t="shared" si="2"/>
        <v>-7.094261851549416E-2</v>
      </c>
      <c r="G3">
        <f t="shared" si="3"/>
        <v>14.5</v>
      </c>
      <c r="H3">
        <f t="shared" si="4"/>
        <v>6.8965517241379309E-2</v>
      </c>
      <c r="J3" t="s">
        <v>163</v>
      </c>
      <c r="K3">
        <f>AVERAGE(D2:D29)</f>
        <v>0.53782183360485625</v>
      </c>
    </row>
    <row r="4" spans="1:11" x14ac:dyDescent="0.35">
      <c r="A4">
        <v>3</v>
      </c>
      <c r="B4" t="s">
        <v>15</v>
      </c>
      <c r="C4">
        <v>1.44</v>
      </c>
      <c r="D4">
        <f t="shared" si="0"/>
        <v>0.15836249209524964</v>
      </c>
      <c r="E4">
        <f t="shared" si="1"/>
        <v>0.14398939185890425</v>
      </c>
      <c r="F4">
        <f t="shared" si="2"/>
        <v>-5.4638119819148512E-2</v>
      </c>
      <c r="G4">
        <f t="shared" si="3"/>
        <v>9.6666666666666661</v>
      </c>
      <c r="H4">
        <f t="shared" si="4"/>
        <v>0.10344827586206898</v>
      </c>
      <c r="J4" t="s">
        <v>164</v>
      </c>
      <c r="K4">
        <f>SUM(E2:E29)</f>
        <v>2.5868770476335321</v>
      </c>
    </row>
    <row r="5" spans="1:11" x14ac:dyDescent="0.35">
      <c r="A5">
        <v>4</v>
      </c>
      <c r="B5" t="s">
        <v>142</v>
      </c>
      <c r="C5">
        <v>1.47</v>
      </c>
      <c r="D5">
        <f t="shared" si="0"/>
        <v>0.16731733474817609</v>
      </c>
      <c r="E5">
        <f t="shared" si="1"/>
        <v>0.13727358367303968</v>
      </c>
      <c r="F5">
        <f t="shared" si="2"/>
        <v>-5.0860480325040119E-2</v>
      </c>
      <c r="G5">
        <f t="shared" si="3"/>
        <v>7.25</v>
      </c>
      <c r="H5">
        <f t="shared" si="4"/>
        <v>0.13793103448275862</v>
      </c>
      <c r="J5" t="s">
        <v>165</v>
      </c>
      <c r="K5">
        <f>SUM(F2:F29)</f>
        <v>0.18724791627069354</v>
      </c>
    </row>
    <row r="6" spans="1:11" x14ac:dyDescent="0.35">
      <c r="A6">
        <v>5</v>
      </c>
      <c r="B6" t="s">
        <v>32</v>
      </c>
      <c r="C6">
        <v>1.51</v>
      </c>
      <c r="D6">
        <f t="shared" si="0"/>
        <v>0.17897694729316943</v>
      </c>
      <c r="E6">
        <f t="shared" si="1"/>
        <v>0.12876965243204744</v>
      </c>
      <c r="F6">
        <f t="shared" si="2"/>
        <v>-4.6208331287373491E-2</v>
      </c>
      <c r="G6">
        <f t="shared" si="3"/>
        <v>5.8</v>
      </c>
      <c r="H6">
        <f t="shared" si="4"/>
        <v>0.17241379310344829</v>
      </c>
      <c r="J6" t="s">
        <v>166</v>
      </c>
      <c r="K6">
        <f>VAR(D2:D29)</f>
        <v>9.5810261023463961E-2</v>
      </c>
    </row>
    <row r="7" spans="1:11" x14ac:dyDescent="0.35">
      <c r="A7">
        <v>6</v>
      </c>
      <c r="B7" t="s">
        <v>123</v>
      </c>
      <c r="C7">
        <v>1.52</v>
      </c>
      <c r="D7">
        <f t="shared" si="0"/>
        <v>0.18184358794477254</v>
      </c>
      <c r="E7">
        <f t="shared" si="1"/>
        <v>0.12672051138323093</v>
      </c>
      <c r="F7">
        <f t="shared" si="2"/>
        <v>-4.5109745331351217E-2</v>
      </c>
      <c r="G7">
        <f t="shared" si="3"/>
        <v>4.833333333333333</v>
      </c>
      <c r="H7">
        <f t="shared" si="4"/>
        <v>0.20689655172413796</v>
      </c>
      <c r="J7" t="s">
        <v>167</v>
      </c>
      <c r="K7">
        <f>STDEV(D2:D29)</f>
        <v>0.30953232629802008</v>
      </c>
    </row>
    <row r="8" spans="1:11" x14ac:dyDescent="0.35">
      <c r="A8">
        <v>7</v>
      </c>
      <c r="B8" t="s">
        <v>65</v>
      </c>
      <c r="C8">
        <v>1.87</v>
      </c>
      <c r="D8">
        <f t="shared" si="0"/>
        <v>0.27184160653649897</v>
      </c>
      <c r="E8">
        <f t="shared" si="1"/>
        <v>7.0745481191334891E-2</v>
      </c>
      <c r="F8">
        <f t="shared" si="2"/>
        <v>-1.8816899151331452E-2</v>
      </c>
      <c r="G8">
        <f t="shared" si="3"/>
        <v>4.1428571428571432</v>
      </c>
      <c r="H8">
        <f t="shared" si="4"/>
        <v>0.24137931034482757</v>
      </c>
      <c r="J8" t="s">
        <v>168</v>
      </c>
      <c r="K8">
        <f>SKEW(D2:D29)</f>
        <v>0.25183719743942184</v>
      </c>
    </row>
    <row r="9" spans="1:11" x14ac:dyDescent="0.35">
      <c r="A9">
        <v>8</v>
      </c>
      <c r="B9" t="s">
        <v>95</v>
      </c>
      <c r="C9">
        <v>2.06</v>
      </c>
      <c r="D9">
        <f t="shared" si="0"/>
        <v>0.31386722036915343</v>
      </c>
      <c r="E9">
        <f t="shared" si="1"/>
        <v>5.0155668789553236E-2</v>
      </c>
      <c r="F9">
        <f t="shared" si="2"/>
        <v>-1.1232593405342406E-2</v>
      </c>
      <c r="G9">
        <f t="shared" si="3"/>
        <v>3.625</v>
      </c>
      <c r="H9">
        <f t="shared" si="4"/>
        <v>0.27586206896551724</v>
      </c>
      <c r="J9" t="s">
        <v>169</v>
      </c>
      <c r="K9">
        <v>0.2</v>
      </c>
    </row>
    <row r="10" spans="1:11" x14ac:dyDescent="0.35">
      <c r="A10">
        <v>9</v>
      </c>
      <c r="B10" t="s">
        <v>149</v>
      </c>
      <c r="C10">
        <v>2.08</v>
      </c>
      <c r="D10">
        <f t="shared" si="0"/>
        <v>0.31806333496276157</v>
      </c>
      <c r="E10">
        <f t="shared" si="1"/>
        <v>4.829379772542753E-2</v>
      </c>
      <c r="F10">
        <f t="shared" si="2"/>
        <v>-1.0612972481864961E-2</v>
      </c>
      <c r="G10">
        <f t="shared" si="3"/>
        <v>3.2222222222222223</v>
      </c>
      <c r="H10">
        <f t="shared" si="4"/>
        <v>0.31034482758620691</v>
      </c>
      <c r="J10" t="s">
        <v>170</v>
      </c>
      <c r="K10">
        <v>0.3</v>
      </c>
    </row>
    <row r="11" spans="1:11" x14ac:dyDescent="0.35">
      <c r="A11">
        <v>10</v>
      </c>
      <c r="B11" t="s">
        <v>128</v>
      </c>
      <c r="C11">
        <v>2.14</v>
      </c>
      <c r="D11">
        <f t="shared" si="0"/>
        <v>0.33041377334919086</v>
      </c>
      <c r="E11">
        <f t="shared" si="1"/>
        <v>4.3018103459017722E-2</v>
      </c>
      <c r="F11">
        <f t="shared" si="2"/>
        <v>-8.9223013943123958E-3</v>
      </c>
      <c r="G11">
        <f t="shared" si="3"/>
        <v>2.9</v>
      </c>
      <c r="H11">
        <f t="shared" si="4"/>
        <v>0.34482758620689657</v>
      </c>
    </row>
    <row r="12" spans="1:11" x14ac:dyDescent="0.35">
      <c r="A12">
        <v>11</v>
      </c>
      <c r="B12" t="s">
        <v>37</v>
      </c>
      <c r="C12">
        <v>2.5499999999999998</v>
      </c>
      <c r="D12">
        <f t="shared" si="0"/>
        <v>0.40654018043395512</v>
      </c>
      <c r="E12">
        <f t="shared" si="1"/>
        <v>1.7234872459284772E-2</v>
      </c>
      <c r="F12">
        <f t="shared" si="2"/>
        <v>-2.2626225486445392E-3</v>
      </c>
      <c r="G12">
        <f t="shared" si="3"/>
        <v>2.6363636363636362</v>
      </c>
      <c r="H12">
        <f t="shared" si="4"/>
        <v>0.37931034482758624</v>
      </c>
    </row>
    <row r="13" spans="1:11" x14ac:dyDescent="0.35">
      <c r="A13">
        <v>12</v>
      </c>
      <c r="B13" t="s">
        <v>145</v>
      </c>
      <c r="C13">
        <v>2.69</v>
      </c>
      <c r="D13">
        <f t="shared" si="0"/>
        <v>0.42975228000240795</v>
      </c>
      <c r="E13">
        <f t="shared" si="1"/>
        <v>1.1679028415832446E-2</v>
      </c>
      <c r="F13">
        <f t="shared" si="2"/>
        <v>-1.2621473874093213E-3</v>
      </c>
      <c r="G13">
        <f t="shared" si="3"/>
        <v>2.4166666666666665</v>
      </c>
      <c r="H13">
        <f t="shared" si="4"/>
        <v>0.41379310344827591</v>
      </c>
    </row>
    <row r="14" spans="1:11" x14ac:dyDescent="0.35">
      <c r="A14">
        <v>13</v>
      </c>
      <c r="B14" t="s">
        <v>52</v>
      </c>
      <c r="C14">
        <v>2.8</v>
      </c>
      <c r="D14">
        <f t="shared" si="0"/>
        <v>0.44715803134221921</v>
      </c>
      <c r="E14">
        <f t="shared" si="1"/>
        <v>8.2199250407185495E-3</v>
      </c>
      <c r="F14">
        <f t="shared" si="2"/>
        <v>-7.4524965850540528E-4</v>
      </c>
      <c r="G14">
        <f t="shared" si="3"/>
        <v>2.2307692307692308</v>
      </c>
      <c r="H14">
        <f t="shared" si="4"/>
        <v>0.44827586206896552</v>
      </c>
    </row>
    <row r="15" spans="1:11" x14ac:dyDescent="0.35">
      <c r="A15">
        <v>14</v>
      </c>
      <c r="B15" t="s">
        <v>46</v>
      </c>
      <c r="C15">
        <v>3.36</v>
      </c>
      <c r="D15">
        <f t="shared" si="0"/>
        <v>0.52633927738984398</v>
      </c>
      <c r="E15">
        <f t="shared" si="1"/>
        <v>1.3184909723091675E-4</v>
      </c>
      <c r="F15">
        <f t="shared" si="2"/>
        <v>-1.5139646708526193E-6</v>
      </c>
      <c r="G15">
        <f t="shared" si="3"/>
        <v>2.0714285714285716</v>
      </c>
      <c r="H15">
        <f t="shared" si="4"/>
        <v>0.48275862068965514</v>
      </c>
    </row>
    <row r="16" spans="1:11" x14ac:dyDescent="0.35">
      <c r="A16">
        <v>15</v>
      </c>
      <c r="B16" t="s">
        <v>69</v>
      </c>
      <c r="C16">
        <v>3.61</v>
      </c>
      <c r="D16">
        <f t="shared" si="0"/>
        <v>0.55750720190565795</v>
      </c>
      <c r="E16">
        <f t="shared" si="1"/>
        <v>3.875137251382083E-4</v>
      </c>
      <c r="F16">
        <f t="shared" si="2"/>
        <v>7.6283504009612674E-6</v>
      </c>
      <c r="G16">
        <f t="shared" si="3"/>
        <v>1.9333333333333333</v>
      </c>
      <c r="H16">
        <f t="shared" si="4"/>
        <v>0.51724137931034486</v>
      </c>
    </row>
    <row r="17" spans="1:8" x14ac:dyDescent="0.35">
      <c r="A17">
        <v>16</v>
      </c>
      <c r="B17" t="s">
        <v>8</v>
      </c>
      <c r="C17">
        <v>3.75</v>
      </c>
      <c r="D17">
        <f t="shared" si="0"/>
        <v>0.57403126772771884</v>
      </c>
      <c r="E17">
        <f t="shared" si="1"/>
        <v>1.3111231194979261E-3</v>
      </c>
      <c r="F17">
        <f t="shared" si="2"/>
        <v>4.7475026222422253E-5</v>
      </c>
      <c r="G17">
        <f t="shared" si="3"/>
        <v>1.8125</v>
      </c>
      <c r="H17">
        <f t="shared" si="4"/>
        <v>0.55172413793103448</v>
      </c>
    </row>
    <row r="18" spans="1:8" x14ac:dyDescent="0.35">
      <c r="A18">
        <v>17</v>
      </c>
      <c r="B18" t="s">
        <v>88</v>
      </c>
      <c r="C18">
        <v>3.86</v>
      </c>
      <c r="D18">
        <f t="shared" si="0"/>
        <v>0.58658730467175491</v>
      </c>
      <c r="E18">
        <f t="shared" si="1"/>
        <v>2.37807116837653E-3</v>
      </c>
      <c r="F18">
        <f t="shared" si="2"/>
        <v>1.1596776075649156E-4</v>
      </c>
      <c r="G18">
        <f t="shared" si="3"/>
        <v>1.7058823529411764</v>
      </c>
      <c r="H18">
        <f t="shared" si="4"/>
        <v>0.5862068965517242</v>
      </c>
    </row>
    <row r="19" spans="1:8" x14ac:dyDescent="0.35">
      <c r="A19">
        <v>18</v>
      </c>
      <c r="B19" t="s">
        <v>26</v>
      </c>
      <c r="C19">
        <v>3.95</v>
      </c>
      <c r="D19">
        <f t="shared" si="0"/>
        <v>0.59659709562646024</v>
      </c>
      <c r="E19">
        <f t="shared" si="1"/>
        <v>3.4545314257082046E-3</v>
      </c>
      <c r="F19">
        <f t="shared" si="2"/>
        <v>2.0304098970786493E-4</v>
      </c>
      <c r="G19">
        <f t="shared" si="3"/>
        <v>1.6111111111111112</v>
      </c>
      <c r="H19">
        <f t="shared" si="4"/>
        <v>0.62068965517241381</v>
      </c>
    </row>
    <row r="20" spans="1:8" x14ac:dyDescent="0.35">
      <c r="A20">
        <v>19</v>
      </c>
      <c r="B20" t="s">
        <v>19</v>
      </c>
      <c r="C20">
        <v>4.3600000000000003</v>
      </c>
      <c r="D20">
        <f t="shared" si="0"/>
        <v>0.63948648926858609</v>
      </c>
      <c r="E20">
        <f t="shared" si="1"/>
        <v>1.0335702211224757E-2</v>
      </c>
      <c r="F20">
        <f t="shared" si="2"/>
        <v>1.0507756063470161E-3</v>
      </c>
      <c r="G20">
        <f t="shared" si="3"/>
        <v>1.5263157894736843</v>
      </c>
      <c r="H20">
        <f t="shared" si="4"/>
        <v>0.65517241379310343</v>
      </c>
    </row>
    <row r="21" spans="1:8" x14ac:dyDescent="0.35">
      <c r="A21">
        <v>20</v>
      </c>
      <c r="B21" t="s">
        <v>108</v>
      </c>
      <c r="C21">
        <v>5.81</v>
      </c>
      <c r="D21">
        <f t="shared" si="0"/>
        <v>0.76417613239033066</v>
      </c>
      <c r="E21">
        <f t="shared" si="1"/>
        <v>5.1236268578663827E-2</v>
      </c>
      <c r="F21">
        <f t="shared" si="2"/>
        <v>1.1597549646507686E-2</v>
      </c>
      <c r="G21">
        <f t="shared" si="3"/>
        <v>1.45</v>
      </c>
      <c r="H21">
        <f t="shared" si="4"/>
        <v>0.68965517241379315</v>
      </c>
    </row>
    <row r="22" spans="1:8" x14ac:dyDescent="0.35">
      <c r="A22">
        <v>21</v>
      </c>
      <c r="B22" t="s">
        <v>81</v>
      </c>
      <c r="C22">
        <v>6.21</v>
      </c>
      <c r="D22">
        <f t="shared" si="0"/>
        <v>0.7930916001765802</v>
      </c>
      <c r="E22">
        <f t="shared" si="1"/>
        <v>6.5162653725582442E-2</v>
      </c>
      <c r="F22">
        <f t="shared" si="2"/>
        <v>1.6634055405723509E-2</v>
      </c>
      <c r="G22">
        <f t="shared" si="3"/>
        <v>1.3809523809523809</v>
      </c>
      <c r="H22">
        <f t="shared" si="4"/>
        <v>0.72413793103448276</v>
      </c>
    </row>
    <row r="23" spans="1:8" x14ac:dyDescent="0.35">
      <c r="A23">
        <v>22</v>
      </c>
      <c r="B23" t="s">
        <v>131</v>
      </c>
      <c r="C23">
        <v>6.32</v>
      </c>
      <c r="D23">
        <f t="shared" si="0"/>
        <v>0.80071707828238503</v>
      </c>
      <c r="E23">
        <f t="shared" si="1"/>
        <v>6.9113909674057727E-2</v>
      </c>
      <c r="F23">
        <f t="shared" si="2"/>
        <v>1.8169718194382029E-2</v>
      </c>
      <c r="G23">
        <f t="shared" si="3"/>
        <v>1.3181818181818181</v>
      </c>
      <c r="H23">
        <f t="shared" si="4"/>
        <v>0.75862068965517249</v>
      </c>
    </row>
    <row r="24" spans="1:8" x14ac:dyDescent="0.35">
      <c r="A24">
        <v>23</v>
      </c>
      <c r="B24" t="s">
        <v>113</v>
      </c>
      <c r="C24">
        <v>7.04</v>
      </c>
      <c r="D24">
        <f t="shared" si="0"/>
        <v>0.84757265914211222</v>
      </c>
      <c r="E24">
        <f t="shared" si="1"/>
        <v>9.5945573921011579E-2</v>
      </c>
      <c r="F24">
        <f t="shared" si="2"/>
        <v>2.9719220728679153E-2</v>
      </c>
      <c r="G24">
        <f t="shared" si="3"/>
        <v>1.2608695652173914</v>
      </c>
      <c r="H24">
        <f t="shared" si="4"/>
        <v>0.79310344827586199</v>
      </c>
    </row>
    <row r="25" spans="1:8" x14ac:dyDescent="0.35">
      <c r="A25">
        <v>24</v>
      </c>
      <c r="B25" t="s">
        <v>74</v>
      </c>
      <c r="C25">
        <v>7.53</v>
      </c>
      <c r="D25">
        <f t="shared" si="0"/>
        <v>0.87679497620070057</v>
      </c>
      <c r="E25">
        <f t="shared" si="1"/>
        <v>0.11490279140130261</v>
      </c>
      <c r="F25">
        <f t="shared" si="2"/>
        <v>3.8948960294334305E-2</v>
      </c>
      <c r="G25">
        <f t="shared" si="3"/>
        <v>1.2083333333333333</v>
      </c>
      <c r="H25">
        <f t="shared" si="4"/>
        <v>0.82758620689655182</v>
      </c>
    </row>
    <row r="26" spans="1:8" x14ac:dyDescent="0.35">
      <c r="A26">
        <v>25</v>
      </c>
      <c r="B26" t="s">
        <v>117</v>
      </c>
      <c r="C26">
        <v>8</v>
      </c>
      <c r="D26">
        <f t="shared" si="0"/>
        <v>0.90308998699194354</v>
      </c>
      <c r="E26">
        <f t="shared" si="1"/>
        <v>0.13342082387881274</v>
      </c>
      <c r="F26">
        <f t="shared" si="2"/>
        <v>4.8734377961597727E-2</v>
      </c>
      <c r="G26">
        <f t="shared" si="3"/>
        <v>1.1599999999999999</v>
      </c>
      <c r="H26">
        <f t="shared" si="4"/>
        <v>0.86206896551724144</v>
      </c>
    </row>
    <row r="27" spans="1:8" x14ac:dyDescent="0.35">
      <c r="A27">
        <v>26</v>
      </c>
      <c r="B27" t="s">
        <v>101</v>
      </c>
      <c r="C27">
        <v>10.76</v>
      </c>
      <c r="D27">
        <f t="shared" si="0"/>
        <v>1.0318122713303703</v>
      </c>
      <c r="E27">
        <f t="shared" si="1"/>
        <v>0.24402655256424502</v>
      </c>
      <c r="F27">
        <f t="shared" si="2"/>
        <v>0.12054678351785957</v>
      </c>
      <c r="G27">
        <f t="shared" si="3"/>
        <v>1.1153846153846154</v>
      </c>
      <c r="H27">
        <f t="shared" si="4"/>
        <v>0.89655172413793105</v>
      </c>
    </row>
    <row r="28" spans="1:8" x14ac:dyDescent="0.35">
      <c r="A28">
        <v>27</v>
      </c>
      <c r="B28" t="s">
        <v>58</v>
      </c>
      <c r="C28">
        <v>11.78</v>
      </c>
      <c r="D28">
        <f t="shared" si="0"/>
        <v>1.0711452904510828</v>
      </c>
      <c r="E28">
        <f t="shared" si="1"/>
        <v>0.28443390962240883</v>
      </c>
      <c r="F28">
        <f t="shared" si="2"/>
        <v>0.15169527592411025</v>
      </c>
      <c r="G28">
        <f t="shared" si="3"/>
        <v>1.0740740740740742</v>
      </c>
      <c r="H28">
        <f t="shared" si="4"/>
        <v>0.93103448275862055</v>
      </c>
    </row>
    <row r="29" spans="1:8" x14ac:dyDescent="0.35">
      <c r="A29">
        <v>28</v>
      </c>
      <c r="B29" t="s">
        <v>136</v>
      </c>
      <c r="C29">
        <v>12.74</v>
      </c>
      <c r="D29">
        <f t="shared" si="0"/>
        <v>1.1051694279993316</v>
      </c>
      <c r="E29">
        <f t="shared" si="1"/>
        <v>0.32188329286519812</v>
      </c>
      <c r="F29">
        <f t="shared" si="2"/>
        <v>0.18261971188284254</v>
      </c>
      <c r="G29">
        <f t="shared" si="3"/>
        <v>1.0357142857142858</v>
      </c>
      <c r="H29">
        <f t="shared" si="4"/>
        <v>0.96551724137931028</v>
      </c>
    </row>
    <row r="32" spans="1:8" x14ac:dyDescent="0.35">
      <c r="B32" t="s">
        <v>171</v>
      </c>
      <c r="C32" t="s">
        <v>178</v>
      </c>
      <c r="D32" t="s">
        <v>179</v>
      </c>
      <c r="E32" t="s">
        <v>173</v>
      </c>
      <c r="F32" t="s">
        <v>174</v>
      </c>
      <c r="G32" t="s">
        <v>175</v>
      </c>
      <c r="H32" s="1" t="s">
        <v>176</v>
      </c>
    </row>
    <row r="33" spans="2:8" x14ac:dyDescent="0.35">
      <c r="B33">
        <v>2</v>
      </c>
      <c r="C33">
        <v>-3.3000000000000002E-2</v>
      </c>
      <c r="D33">
        <v>-0.05</v>
      </c>
      <c r="E33">
        <f>(C33-D33)/($K$9-$K$10)</f>
        <v>-0.17000000000000004</v>
      </c>
      <c r="F33" s="2">
        <f>C33+(E33*($K$8-$K$9))</f>
        <v>-4.1812323564701714E-2</v>
      </c>
      <c r="G33" s="2">
        <f t="shared" ref="G33:G39" si="5">$K$3+(F33*$K$7)</f>
        <v>0.52487956782394862</v>
      </c>
      <c r="H33" s="3">
        <f t="shared" ref="H33:H39" si="6">10^G33</f>
        <v>3.3487256433301775</v>
      </c>
    </row>
    <row r="34" spans="2:8" x14ac:dyDescent="0.35">
      <c r="B34">
        <v>5</v>
      </c>
      <c r="C34">
        <v>0.83</v>
      </c>
      <c r="D34">
        <v>0.82399999999999995</v>
      </c>
      <c r="E34">
        <f t="shared" ref="E34:E39" si="7">(C34-D34)/($K$9-$K$10)</f>
        <v>-6.0000000000000067E-2</v>
      </c>
      <c r="F34" s="2">
        <f t="shared" ref="F34:F39" si="8">C34+(E34*($K$8-$K$9))</f>
        <v>0.82688976815363469</v>
      </c>
      <c r="G34" s="2">
        <f t="shared" si="5"/>
        <v>0.79377094713348129</v>
      </c>
      <c r="H34" s="3">
        <f t="shared" si="6"/>
        <v>6.2197216199925585</v>
      </c>
    </row>
    <row r="35" spans="2:8" x14ac:dyDescent="0.35">
      <c r="B35">
        <v>10</v>
      </c>
      <c r="C35">
        <v>1.3009999999999999</v>
      </c>
      <c r="D35">
        <v>1.3089999999999999</v>
      </c>
      <c r="E35">
        <f t="shared" si="7"/>
        <v>8.0000000000000085E-2</v>
      </c>
      <c r="F35" s="2">
        <f t="shared" si="8"/>
        <v>1.3051469757951537</v>
      </c>
      <c r="G35" s="2">
        <f t="shared" si="5"/>
        <v>0.94180701318355586</v>
      </c>
      <c r="H35" s="3">
        <f t="shared" si="6"/>
        <v>8.7459504631721341</v>
      </c>
    </row>
    <row r="36" spans="2:8" x14ac:dyDescent="0.35">
      <c r="B36">
        <v>25</v>
      </c>
      <c r="C36">
        <v>1.8180000000000001</v>
      </c>
      <c r="D36">
        <v>1.849</v>
      </c>
      <c r="E36">
        <f t="shared" si="7"/>
        <v>0.30999999999999922</v>
      </c>
      <c r="F36" s="2">
        <f t="shared" si="8"/>
        <v>1.8340695312062207</v>
      </c>
      <c r="G36" s="2">
        <f t="shared" si="5"/>
        <v>1.105525642191437</v>
      </c>
      <c r="H36" s="3">
        <f t="shared" si="6"/>
        <v>12.750453806435925</v>
      </c>
    </row>
    <row r="37" spans="2:8" x14ac:dyDescent="0.35">
      <c r="B37">
        <v>50</v>
      </c>
      <c r="C37">
        <v>2.1589999999999998</v>
      </c>
      <c r="D37">
        <v>2.2109999999999999</v>
      </c>
      <c r="E37">
        <f t="shared" si="7"/>
        <v>0.52000000000000057</v>
      </c>
      <c r="F37" s="2">
        <f t="shared" si="8"/>
        <v>2.1859553426684992</v>
      </c>
      <c r="G37" s="2">
        <f t="shared" si="5"/>
        <v>1.2144456760046225</v>
      </c>
      <c r="H37" s="3">
        <f t="shared" si="6"/>
        <v>16.384970960374805</v>
      </c>
    </row>
    <row r="38" spans="2:8" x14ac:dyDescent="0.35">
      <c r="B38">
        <v>100</v>
      </c>
      <c r="C38">
        <v>2.472</v>
      </c>
      <c r="D38">
        <v>2.544</v>
      </c>
      <c r="E38">
        <f t="shared" si="7"/>
        <v>0.72000000000000075</v>
      </c>
      <c r="F38" s="2">
        <f t="shared" si="8"/>
        <v>2.5093227821563837</v>
      </c>
      <c r="G38" s="2">
        <f t="shared" si="5"/>
        <v>1.3145383517983416</v>
      </c>
      <c r="H38" s="3">
        <f t="shared" si="6"/>
        <v>20.631858556587016</v>
      </c>
    </row>
    <row r="39" spans="2:8" x14ac:dyDescent="0.35">
      <c r="B39">
        <v>200</v>
      </c>
      <c r="C39">
        <v>2.7629999999999999</v>
      </c>
      <c r="D39">
        <v>2.8559999999999999</v>
      </c>
      <c r="E39">
        <f t="shared" si="7"/>
        <v>0.92999999999999994</v>
      </c>
      <c r="F39" s="2">
        <f t="shared" si="8"/>
        <v>2.8112085936186624</v>
      </c>
      <c r="G39" s="2">
        <f t="shared" si="5"/>
        <v>1.4079817692966263</v>
      </c>
      <c r="H39" s="3">
        <f t="shared" si="6"/>
        <v>25.584784854918702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2019-04-16T20:08:55Z</dcterms:modified>
</cp:coreProperties>
</file>