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haydarkan\"/>
    </mc:Choice>
  </mc:AlternateContent>
  <xr:revisionPtr revIDLastSave="0" documentId="13_ncr:1_{947B0B80-4BDB-408A-817A-B4E2B027DE81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8" i="3" s="1"/>
  <c r="K2" i="3"/>
  <c r="D2" i="3"/>
  <c r="K1" i="3"/>
  <c r="G21" i="3" s="1"/>
  <c r="H21" i="3" s="1"/>
  <c r="E34" i="2"/>
  <c r="E33" i="2"/>
  <c r="E32" i="2"/>
  <c r="E31" i="2"/>
  <c r="E30" i="2"/>
  <c r="E29" i="2"/>
  <c r="E28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9" i="2" s="1"/>
  <c r="H9" i="2" s="1"/>
  <c r="I6" i="1"/>
  <c r="I4" i="1"/>
  <c r="I25" i="1"/>
  <c r="I5" i="1"/>
  <c r="I11" i="1"/>
  <c r="I15" i="1"/>
  <c r="I3" i="1"/>
  <c r="I14" i="1"/>
  <c r="I9" i="1"/>
  <c r="I18" i="1"/>
  <c r="I24" i="1"/>
  <c r="I22" i="1"/>
  <c r="I8" i="1"/>
  <c r="I17" i="1"/>
  <c r="I23" i="1"/>
  <c r="I20" i="1"/>
  <c r="I21" i="1"/>
  <c r="I7" i="1"/>
  <c r="I13" i="1"/>
  <c r="I12" i="1"/>
  <c r="I10" i="1"/>
  <c r="I19" i="1"/>
  <c r="H6" i="1"/>
  <c r="H4" i="1"/>
  <c r="H25" i="1"/>
  <c r="H5" i="1"/>
  <c r="H11" i="1"/>
  <c r="H15" i="1"/>
  <c r="H3" i="1"/>
  <c r="H14" i="1"/>
  <c r="H9" i="1"/>
  <c r="H18" i="1"/>
  <c r="H24" i="1"/>
  <c r="H22" i="1"/>
  <c r="H8" i="1"/>
  <c r="H17" i="1"/>
  <c r="H23" i="1"/>
  <c r="H20" i="1"/>
  <c r="H21" i="1"/>
  <c r="H7" i="1"/>
  <c r="H13" i="1"/>
  <c r="H12" i="1"/>
  <c r="H10" i="1"/>
  <c r="H19" i="1"/>
  <c r="I16" i="1"/>
  <c r="H16" i="1"/>
  <c r="G14" i="3" l="1"/>
  <c r="H14" i="3" s="1"/>
  <c r="G18" i="3"/>
  <c r="H18" i="3" s="1"/>
  <c r="G22" i="3"/>
  <c r="H22" i="3" s="1"/>
  <c r="G10" i="3"/>
  <c r="H10" i="3" s="1"/>
  <c r="F28" i="3"/>
  <c r="F32" i="3"/>
  <c r="F31" i="3"/>
  <c r="F29" i="3"/>
  <c r="F33" i="3"/>
  <c r="F30" i="3"/>
  <c r="F34" i="3"/>
  <c r="K7" i="3"/>
  <c r="G11" i="3"/>
  <c r="H11" i="3" s="1"/>
  <c r="G15" i="3"/>
  <c r="H15" i="3" s="1"/>
  <c r="G19" i="3"/>
  <c r="H19" i="3" s="1"/>
  <c r="G23" i="3"/>
  <c r="H23" i="3" s="1"/>
  <c r="G12" i="3"/>
  <c r="H12" i="3" s="1"/>
  <c r="G16" i="3"/>
  <c r="H16" i="3" s="1"/>
  <c r="G20" i="3"/>
  <c r="H20" i="3" s="1"/>
  <c r="E22" i="3"/>
  <c r="G24" i="3"/>
  <c r="H24" i="3" s="1"/>
  <c r="G2" i="3"/>
  <c r="H2" i="3" s="1"/>
  <c r="K3" i="3"/>
  <c r="E9" i="3" s="1"/>
  <c r="G4" i="3"/>
  <c r="H4" i="3" s="1"/>
  <c r="G6" i="3"/>
  <c r="H6" i="3" s="1"/>
  <c r="G8" i="3"/>
  <c r="H8" i="3" s="1"/>
  <c r="G3" i="3"/>
  <c r="H3" i="3" s="1"/>
  <c r="G5" i="3"/>
  <c r="H5" i="3" s="1"/>
  <c r="K6" i="3"/>
  <c r="G7" i="3"/>
  <c r="H7" i="3" s="1"/>
  <c r="G9" i="3"/>
  <c r="H9" i="3" s="1"/>
  <c r="G13" i="3"/>
  <c r="H13" i="3" s="1"/>
  <c r="G17" i="3"/>
  <c r="H17" i="3" s="1"/>
  <c r="K8" i="2"/>
  <c r="F28" i="2" s="1"/>
  <c r="K6" i="2"/>
  <c r="G17" i="2"/>
  <c r="H17" i="2" s="1"/>
  <c r="F31" i="2"/>
  <c r="K3" i="2"/>
  <c r="G21" i="2"/>
  <c r="H21" i="2" s="1"/>
  <c r="F32" i="2"/>
  <c r="G3" i="2"/>
  <c r="H3" i="2" s="1"/>
  <c r="G13" i="2"/>
  <c r="H13" i="2" s="1"/>
  <c r="F30" i="2"/>
  <c r="G5" i="2"/>
  <c r="H5" i="2" s="1"/>
  <c r="G7" i="2"/>
  <c r="H7" i="2" s="1"/>
  <c r="F29" i="2"/>
  <c r="F33" i="2"/>
  <c r="F34" i="2"/>
  <c r="F17" i="2"/>
  <c r="E14" i="2"/>
  <c r="F21" i="2"/>
  <c r="F24" i="2"/>
  <c r="E7" i="2"/>
  <c r="E5" i="2"/>
  <c r="E23" i="2"/>
  <c r="E19" i="2"/>
  <c r="E15" i="2"/>
  <c r="F10" i="2"/>
  <c r="E3" i="2"/>
  <c r="F18" i="2"/>
  <c r="F14" i="2"/>
  <c r="E6" i="2"/>
  <c r="E4" i="2"/>
  <c r="E2" i="2"/>
  <c r="F23" i="2"/>
  <c r="F19" i="2"/>
  <c r="F15" i="2"/>
  <c r="F11" i="2"/>
  <c r="F8" i="2"/>
  <c r="F6" i="2"/>
  <c r="F4" i="2"/>
  <c r="F2" i="2"/>
  <c r="F22" i="2"/>
  <c r="E11" i="2"/>
  <c r="E8" i="2"/>
  <c r="E10" i="2"/>
  <c r="F20" i="2"/>
  <c r="F5" i="2"/>
  <c r="F7" i="2"/>
  <c r="F9" i="2"/>
  <c r="E18" i="2"/>
  <c r="F3" i="2"/>
  <c r="F13" i="2"/>
  <c r="F16" i="2"/>
  <c r="E22" i="2"/>
  <c r="G10" i="2"/>
  <c r="H10" i="2" s="1"/>
  <c r="E12" i="2"/>
  <c r="G14" i="2"/>
  <c r="H14" i="2" s="1"/>
  <c r="E16" i="2"/>
  <c r="G18" i="2"/>
  <c r="H18" i="2" s="1"/>
  <c r="E20" i="2"/>
  <c r="G22" i="2"/>
  <c r="H22" i="2" s="1"/>
  <c r="E24" i="2"/>
  <c r="G2" i="2"/>
  <c r="H2" i="2" s="1"/>
  <c r="G6" i="2"/>
  <c r="H6" i="2" s="1"/>
  <c r="K7" i="2"/>
  <c r="G32" i="2" s="1"/>
  <c r="H32" i="2" s="1"/>
  <c r="G8" i="2"/>
  <c r="H8" i="2" s="1"/>
  <c r="E9" i="2"/>
  <c r="G11" i="2"/>
  <c r="H11" i="2" s="1"/>
  <c r="F12" i="2"/>
  <c r="E13" i="2"/>
  <c r="G15" i="2"/>
  <c r="H15" i="2" s="1"/>
  <c r="E17" i="2"/>
  <c r="G19" i="2"/>
  <c r="H19" i="2" s="1"/>
  <c r="E21" i="2"/>
  <c r="G23" i="2"/>
  <c r="H23" i="2" s="1"/>
  <c r="G4" i="2"/>
  <c r="H4" i="2" s="1"/>
  <c r="G12" i="2"/>
  <c r="H12" i="2" s="1"/>
  <c r="G16" i="2"/>
  <c r="H16" i="2" s="1"/>
  <c r="G20" i="2"/>
  <c r="H20" i="2" s="1"/>
  <c r="G24" i="2"/>
  <c r="H24" i="2" s="1"/>
  <c r="F7" i="3" l="1"/>
  <c r="F18" i="3"/>
  <c r="E13" i="3"/>
  <c r="F13" i="3"/>
  <c r="E14" i="3"/>
  <c r="E21" i="3"/>
  <c r="E7" i="3"/>
  <c r="E23" i="3"/>
  <c r="E8" i="3"/>
  <c r="E6" i="3"/>
  <c r="E4" i="3"/>
  <c r="E2" i="3"/>
  <c r="F12" i="3"/>
  <c r="F19" i="3"/>
  <c r="E16" i="3"/>
  <c r="E12" i="3"/>
  <c r="F8" i="3"/>
  <c r="F6" i="3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F24" i="3"/>
  <c r="F20" i="3"/>
  <c r="F16" i="3"/>
  <c r="E24" i="3"/>
  <c r="F23" i="3"/>
  <c r="E20" i="3"/>
  <c r="F15" i="3"/>
  <c r="F11" i="3"/>
  <c r="F4" i="3"/>
  <c r="F2" i="3"/>
  <c r="F5" i="3"/>
  <c r="F10" i="3"/>
  <c r="E5" i="3"/>
  <c r="E18" i="3"/>
  <c r="E10" i="3"/>
  <c r="F3" i="3"/>
  <c r="E17" i="3"/>
  <c r="F17" i="3"/>
  <c r="F22" i="3"/>
  <c r="F9" i="3"/>
  <c r="E3" i="3"/>
  <c r="F14" i="3"/>
  <c r="E19" i="3"/>
  <c r="E15" i="3"/>
  <c r="F21" i="3"/>
  <c r="E11" i="3"/>
  <c r="G29" i="2"/>
  <c r="H29" i="2" s="1"/>
  <c r="G33" i="2"/>
  <c r="H33" i="2" s="1"/>
  <c r="K4" i="2"/>
  <c r="G30" i="2"/>
  <c r="H30" i="2" s="1"/>
  <c r="G34" i="2"/>
  <c r="H34" i="2" s="1"/>
  <c r="K5" i="2"/>
  <c r="G31" i="2"/>
  <c r="H31" i="2" s="1"/>
  <c r="G28" i="2"/>
  <c r="H28" i="2" s="1"/>
  <c r="K5" i="3" l="1"/>
  <c r="K4" i="3"/>
</calcChain>
</file>

<file path=xl/sharedStrings.xml><?xml version="1.0" encoding="utf-8"?>
<sst xmlns="http://schemas.openxmlformats.org/spreadsheetml/2006/main" count="267" uniqueCount="172">
  <si>
    <t>Khaydarkan</t>
  </si>
  <si>
    <t>start_date</t>
  </si>
  <si>
    <t>end_date</t>
  </si>
  <si>
    <t>duration</t>
  </si>
  <si>
    <t>peak</t>
  </si>
  <si>
    <t>sum</t>
  </si>
  <si>
    <t>average</t>
  </si>
  <si>
    <t>median</t>
  </si>
  <si>
    <t>04/01/1933</t>
  </si>
  <si>
    <t>01/01/1934</t>
  </si>
  <si>
    <t>9</t>
  </si>
  <si>
    <t>-1.75</t>
  </si>
  <si>
    <t>-8.88</t>
  </si>
  <si>
    <t>-0.99</t>
  </si>
  <si>
    <t>-1.08</t>
  </si>
  <si>
    <t>03/01/1935</t>
  </si>
  <si>
    <t>09/01/1935</t>
  </si>
  <si>
    <t>6</t>
  </si>
  <si>
    <t>-1.33</t>
  </si>
  <si>
    <t>-3.54</t>
  </si>
  <si>
    <t>-0.59</t>
  </si>
  <si>
    <t>-0.52</t>
  </si>
  <si>
    <t>02/01/1937</t>
  </si>
  <si>
    <t>05/01/1937</t>
  </si>
  <si>
    <t>3</t>
  </si>
  <si>
    <t>-1.46</t>
  </si>
  <si>
    <t>-2.64</t>
  </si>
  <si>
    <t>-0.88</t>
  </si>
  <si>
    <t>-1.1</t>
  </si>
  <si>
    <t>07/01/1938</t>
  </si>
  <si>
    <t>07/01/1940</t>
  </si>
  <si>
    <t>24</t>
  </si>
  <si>
    <t>-1.95</t>
  </si>
  <si>
    <t>-29.76</t>
  </si>
  <si>
    <t>-1.24</t>
  </si>
  <si>
    <t>10/01/1941</t>
  </si>
  <si>
    <t>01/01/1942</t>
  </si>
  <si>
    <t>-1.23</t>
  </si>
  <si>
    <t>-3.02</t>
  </si>
  <si>
    <t>-1.01</t>
  </si>
  <si>
    <t>-1.04</t>
  </si>
  <si>
    <t>02/01/1947</t>
  </si>
  <si>
    <t>09/01/1947</t>
  </si>
  <si>
    <t>7</t>
  </si>
  <si>
    <t>-2.05</t>
  </si>
  <si>
    <t>-6.09</t>
  </si>
  <si>
    <t>-0.87</t>
  </si>
  <si>
    <t>-0.53</t>
  </si>
  <si>
    <t>05/01/1948</t>
  </si>
  <si>
    <t>12/01/1948</t>
  </si>
  <si>
    <t>-1.59</t>
  </si>
  <si>
    <t>-7.72</t>
  </si>
  <si>
    <t>-1.26</t>
  </si>
  <si>
    <t>04/01/1949</t>
  </si>
  <si>
    <t>08/01/1949</t>
  </si>
  <si>
    <t>4</t>
  </si>
  <si>
    <t>-1.31</t>
  </si>
  <si>
    <t>-2.26</t>
  </si>
  <si>
    <t>-0.57</t>
  </si>
  <si>
    <t>-0.38</t>
  </si>
  <si>
    <t>02/01/1950</t>
  </si>
  <si>
    <t>05/01/1951</t>
  </si>
  <si>
    <t>15</t>
  </si>
  <si>
    <t>-1.32</t>
  </si>
  <si>
    <t>-7.53</t>
  </si>
  <si>
    <t>-0.5</t>
  </si>
  <si>
    <t>-0.39</t>
  </si>
  <si>
    <t>01/01/1955</t>
  </si>
  <si>
    <t>07/01/1955</t>
  </si>
  <si>
    <t>-1.74</t>
  </si>
  <si>
    <t>-3.88</t>
  </si>
  <si>
    <t>-0.65</t>
  </si>
  <si>
    <t>-0.41</t>
  </si>
  <si>
    <t>11/01/1956</t>
  </si>
  <si>
    <t>06/01/1957</t>
  </si>
  <si>
    <t>-3.16</t>
  </si>
  <si>
    <t>-10.69</t>
  </si>
  <si>
    <t>-1.53</t>
  </si>
  <si>
    <t>05/01/1961</t>
  </si>
  <si>
    <t>04/01/1963</t>
  </si>
  <si>
    <t>23</t>
  </si>
  <si>
    <t>-2.06</t>
  </si>
  <si>
    <t>-26.9</t>
  </si>
  <si>
    <t>-1.17</t>
  </si>
  <si>
    <t>-1.29</t>
  </si>
  <si>
    <t>12/01/1964</t>
  </si>
  <si>
    <t>10/01/1965</t>
  </si>
  <si>
    <t>10</t>
  </si>
  <si>
    <t>-2.44</t>
  </si>
  <si>
    <t>-14.53</t>
  </si>
  <si>
    <t>-1.45</t>
  </si>
  <si>
    <t>04/01/1967</t>
  </si>
  <si>
    <t>12/01/1967</t>
  </si>
  <si>
    <t>8</t>
  </si>
  <si>
    <t>-3.84</t>
  </si>
  <si>
    <t>-0.48</t>
  </si>
  <si>
    <t>-0.47</t>
  </si>
  <si>
    <t>06/01/1971</t>
  </si>
  <si>
    <t>01/01/1972</t>
  </si>
  <si>
    <t>-1.91</t>
  </si>
  <si>
    <t>-9.21</t>
  </si>
  <si>
    <t>-1.38</t>
  </si>
  <si>
    <t>09/01/1973</t>
  </si>
  <si>
    <t>08/01/1974</t>
  </si>
  <si>
    <t>11</t>
  </si>
  <si>
    <t>-3.45</t>
  </si>
  <si>
    <t>-21.92</t>
  </si>
  <si>
    <t>-1.99</t>
  </si>
  <si>
    <t>-1.87</t>
  </si>
  <si>
    <t>04/01/1975</t>
  </si>
  <si>
    <t>01/01/1976</t>
  </si>
  <si>
    <t>-1.81</t>
  </si>
  <si>
    <t>-11.07</t>
  </si>
  <si>
    <t>12/01/1976</t>
  </si>
  <si>
    <t>10/01/1977</t>
  </si>
  <si>
    <t>-2.51</t>
  </si>
  <si>
    <t>-13.4</t>
  </si>
  <si>
    <t>-1.34</t>
  </si>
  <si>
    <t>11/01/1978</t>
  </si>
  <si>
    <t>04/01/1979</t>
  </si>
  <si>
    <t>5</t>
  </si>
  <si>
    <t>-1.21</t>
  </si>
  <si>
    <t>-3.72</t>
  </si>
  <si>
    <t>-0.74</t>
  </si>
  <si>
    <t>11/01/1979</t>
  </si>
  <si>
    <t>04/01/1981</t>
  </si>
  <si>
    <t>17</t>
  </si>
  <si>
    <t>-1.02</t>
  </si>
  <si>
    <t>-7.18</t>
  </si>
  <si>
    <t>-0.42</t>
  </si>
  <si>
    <t>05/01/1982</t>
  </si>
  <si>
    <t>10/01/1982</t>
  </si>
  <si>
    <t>-1.54</t>
  </si>
  <si>
    <t>-6.39</t>
  </si>
  <si>
    <t>-1.28</t>
  </si>
  <si>
    <t>07/01/1984</t>
  </si>
  <si>
    <t>12/01/1984</t>
  </si>
  <si>
    <t>-1.72</t>
  </si>
  <si>
    <t>-5.39</t>
  </si>
  <si>
    <t>-1.09</t>
  </si>
  <si>
    <t>12/01/1985</t>
  </si>
  <si>
    <t>12/01/1986</t>
  </si>
  <si>
    <t>12</t>
  </si>
  <si>
    <t>-10.74</t>
  </si>
  <si>
    <t>-0.9</t>
  </si>
  <si>
    <t>-0.92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</si>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</sst>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I25" sqref="I3:I2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146</v>
      </c>
    </row>
    <row r="3" spans="1:9" x14ac:dyDescent="0.35">
      <c r="A3" t="s">
        <v>53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  <c r="G3" t="s">
        <v>59</v>
      </c>
      <c r="H3">
        <f>C3*1</f>
        <v>4</v>
      </c>
      <c r="I3">
        <f>E3*-1</f>
        <v>2.2599999999999998</v>
      </c>
    </row>
    <row r="4" spans="1:9" x14ac:dyDescent="0.35">
      <c r="A4" t="s">
        <v>22</v>
      </c>
      <c r="B4" t="s">
        <v>23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H4">
        <f>C4*1</f>
        <v>3</v>
      </c>
      <c r="I4">
        <f>E4*-1</f>
        <v>2.64</v>
      </c>
    </row>
    <row r="5" spans="1:9" x14ac:dyDescent="0.35">
      <c r="A5" t="s">
        <v>35</v>
      </c>
      <c r="B5" t="s">
        <v>36</v>
      </c>
      <c r="C5" t="s">
        <v>24</v>
      </c>
      <c r="D5" t="s">
        <v>37</v>
      </c>
      <c r="E5" t="s">
        <v>38</v>
      </c>
      <c r="F5" t="s">
        <v>39</v>
      </c>
      <c r="G5" t="s">
        <v>40</v>
      </c>
      <c r="H5">
        <f>C5*1</f>
        <v>3</v>
      </c>
      <c r="I5">
        <f>E5*-1</f>
        <v>3.02</v>
      </c>
    </row>
    <row r="6" spans="1:9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>
        <f>C6*1</f>
        <v>6</v>
      </c>
      <c r="I6">
        <f>E6*-1</f>
        <v>3.54</v>
      </c>
    </row>
    <row r="7" spans="1:9" x14ac:dyDescent="0.35">
      <c r="A7" t="s">
        <v>118</v>
      </c>
      <c r="B7" t="s">
        <v>119</v>
      </c>
      <c r="C7" t="s">
        <v>120</v>
      </c>
      <c r="D7" t="s">
        <v>121</v>
      </c>
      <c r="E7" t="s">
        <v>122</v>
      </c>
      <c r="F7" t="s">
        <v>123</v>
      </c>
      <c r="G7" t="s">
        <v>21</v>
      </c>
      <c r="H7">
        <f>C7*1</f>
        <v>5</v>
      </c>
      <c r="I7">
        <f>E7*-1</f>
        <v>3.72</v>
      </c>
    </row>
    <row r="8" spans="1:9" x14ac:dyDescent="0.35">
      <c r="A8" t="s">
        <v>91</v>
      </c>
      <c r="B8" t="s">
        <v>92</v>
      </c>
      <c r="C8" t="s">
        <v>93</v>
      </c>
      <c r="D8" t="s">
        <v>39</v>
      </c>
      <c r="E8" t="s">
        <v>94</v>
      </c>
      <c r="F8" t="s">
        <v>95</v>
      </c>
      <c r="G8" t="s">
        <v>96</v>
      </c>
      <c r="H8">
        <f>C8*1</f>
        <v>8</v>
      </c>
      <c r="I8">
        <f>E8*-1</f>
        <v>3.84</v>
      </c>
    </row>
    <row r="9" spans="1:9" x14ac:dyDescent="0.35">
      <c r="A9" t="s">
        <v>67</v>
      </c>
      <c r="B9" t="s">
        <v>68</v>
      </c>
      <c r="C9" t="s">
        <v>17</v>
      </c>
      <c r="D9" t="s">
        <v>69</v>
      </c>
      <c r="E9" t="s">
        <v>70</v>
      </c>
      <c r="F9" t="s">
        <v>71</v>
      </c>
      <c r="G9" t="s">
        <v>72</v>
      </c>
      <c r="H9">
        <f>C9*1</f>
        <v>6</v>
      </c>
      <c r="I9">
        <f>E9*-1</f>
        <v>3.88</v>
      </c>
    </row>
    <row r="10" spans="1:9" x14ac:dyDescent="0.35">
      <c r="A10" t="s">
        <v>135</v>
      </c>
      <c r="B10" t="s">
        <v>136</v>
      </c>
      <c r="C10" t="s">
        <v>120</v>
      </c>
      <c r="D10" t="s">
        <v>137</v>
      </c>
      <c r="E10" t="s">
        <v>138</v>
      </c>
      <c r="F10" t="s">
        <v>14</v>
      </c>
      <c r="G10" t="s">
        <v>139</v>
      </c>
      <c r="H10">
        <f>C10*1</f>
        <v>5</v>
      </c>
      <c r="I10">
        <f>E10*-1</f>
        <v>5.39</v>
      </c>
    </row>
    <row r="11" spans="1:9" x14ac:dyDescent="0.35">
      <c r="A11" t="s">
        <v>41</v>
      </c>
      <c r="B11" t="s">
        <v>42</v>
      </c>
      <c r="C11" t="s">
        <v>43</v>
      </c>
      <c r="D11" t="s">
        <v>44</v>
      </c>
      <c r="E11" t="s">
        <v>45</v>
      </c>
      <c r="F11" t="s">
        <v>46</v>
      </c>
      <c r="G11" t="s">
        <v>47</v>
      </c>
      <c r="H11">
        <f>C11*1</f>
        <v>7</v>
      </c>
      <c r="I11">
        <f>E11*-1</f>
        <v>6.09</v>
      </c>
    </row>
    <row r="12" spans="1:9" x14ac:dyDescent="0.35">
      <c r="A12" t="s">
        <v>130</v>
      </c>
      <c r="B12" t="s">
        <v>131</v>
      </c>
      <c r="C12" t="s">
        <v>120</v>
      </c>
      <c r="D12" t="s">
        <v>132</v>
      </c>
      <c r="E12" t="s">
        <v>133</v>
      </c>
      <c r="F12" t="s">
        <v>134</v>
      </c>
      <c r="G12" t="s">
        <v>63</v>
      </c>
      <c r="H12">
        <f>C12*1</f>
        <v>5</v>
      </c>
      <c r="I12">
        <f>E12*-1</f>
        <v>6.39</v>
      </c>
    </row>
    <row r="13" spans="1:9" x14ac:dyDescent="0.35">
      <c r="A13" t="s">
        <v>124</v>
      </c>
      <c r="B13" t="s">
        <v>125</v>
      </c>
      <c r="C13" t="s">
        <v>126</v>
      </c>
      <c r="D13" t="s">
        <v>127</v>
      </c>
      <c r="E13" t="s">
        <v>128</v>
      </c>
      <c r="F13" t="s">
        <v>129</v>
      </c>
      <c r="G13" t="s">
        <v>129</v>
      </c>
      <c r="H13">
        <f>C13*1</f>
        <v>17</v>
      </c>
      <c r="I13">
        <f>E13*-1</f>
        <v>7.18</v>
      </c>
    </row>
    <row r="14" spans="1:9" x14ac:dyDescent="0.35">
      <c r="A14" t="s">
        <v>60</v>
      </c>
      <c r="B14" t="s">
        <v>61</v>
      </c>
      <c r="C14" t="s">
        <v>62</v>
      </c>
      <c r="D14" t="s">
        <v>63</v>
      </c>
      <c r="E14" t="s">
        <v>64</v>
      </c>
      <c r="F14" t="s">
        <v>65</v>
      </c>
      <c r="G14" t="s">
        <v>66</v>
      </c>
      <c r="H14">
        <f>C14*1</f>
        <v>15</v>
      </c>
      <c r="I14">
        <f>E14*-1</f>
        <v>7.53</v>
      </c>
    </row>
    <row r="15" spans="1:9" x14ac:dyDescent="0.35">
      <c r="A15" t="s">
        <v>48</v>
      </c>
      <c r="B15" t="s">
        <v>49</v>
      </c>
      <c r="C15" t="s">
        <v>43</v>
      </c>
      <c r="D15" t="s">
        <v>50</v>
      </c>
      <c r="E15" t="s">
        <v>51</v>
      </c>
      <c r="F15" t="s">
        <v>28</v>
      </c>
      <c r="G15" t="s">
        <v>52</v>
      </c>
      <c r="H15">
        <f>C15*1</f>
        <v>7</v>
      </c>
      <c r="I15">
        <f>E15*-1</f>
        <v>7.72</v>
      </c>
    </row>
    <row r="16" spans="1:9" x14ac:dyDescent="0.35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 t="s">
        <v>13</v>
      </c>
      <c r="G16" t="s">
        <v>14</v>
      </c>
      <c r="H16">
        <f>C16*1</f>
        <v>9</v>
      </c>
      <c r="I16">
        <f>E16*-1</f>
        <v>8.8800000000000008</v>
      </c>
    </row>
    <row r="17" spans="1:9" x14ac:dyDescent="0.35">
      <c r="A17" t="s">
        <v>97</v>
      </c>
      <c r="B17" t="s">
        <v>98</v>
      </c>
      <c r="C17" t="s">
        <v>43</v>
      </c>
      <c r="D17" t="s">
        <v>99</v>
      </c>
      <c r="E17" t="s">
        <v>100</v>
      </c>
      <c r="F17" t="s">
        <v>63</v>
      </c>
      <c r="G17" t="s">
        <v>101</v>
      </c>
      <c r="H17">
        <f>C17*1</f>
        <v>7</v>
      </c>
      <c r="I17">
        <f>E17*-1</f>
        <v>9.2100000000000009</v>
      </c>
    </row>
    <row r="18" spans="1:9" x14ac:dyDescent="0.35">
      <c r="A18" t="s">
        <v>73</v>
      </c>
      <c r="B18" t="s">
        <v>74</v>
      </c>
      <c r="C18" t="s">
        <v>43</v>
      </c>
      <c r="D18" t="s">
        <v>75</v>
      </c>
      <c r="E18" t="s">
        <v>76</v>
      </c>
      <c r="F18" t="s">
        <v>77</v>
      </c>
      <c r="G18" t="s">
        <v>69</v>
      </c>
      <c r="H18">
        <f>C18*1</f>
        <v>7</v>
      </c>
      <c r="I18">
        <f>E18*-1</f>
        <v>10.69</v>
      </c>
    </row>
    <row r="19" spans="1:9" x14ac:dyDescent="0.35">
      <c r="A19" t="s">
        <v>140</v>
      </c>
      <c r="B19" t="s">
        <v>141</v>
      </c>
      <c r="C19" t="s">
        <v>142</v>
      </c>
      <c r="D19" t="s">
        <v>18</v>
      </c>
      <c r="E19" t="s">
        <v>143</v>
      </c>
      <c r="F19" t="s">
        <v>144</v>
      </c>
      <c r="G19" t="s">
        <v>145</v>
      </c>
      <c r="H19">
        <f>C19*1</f>
        <v>12</v>
      </c>
      <c r="I19">
        <f>E19*-1</f>
        <v>10.74</v>
      </c>
    </row>
    <row r="20" spans="1:9" x14ac:dyDescent="0.35">
      <c r="A20" t="s">
        <v>109</v>
      </c>
      <c r="B20" t="s">
        <v>110</v>
      </c>
      <c r="C20" t="s">
        <v>10</v>
      </c>
      <c r="D20" t="s">
        <v>111</v>
      </c>
      <c r="E20" t="s">
        <v>112</v>
      </c>
      <c r="F20" t="s">
        <v>37</v>
      </c>
      <c r="G20" t="s">
        <v>101</v>
      </c>
      <c r="H20">
        <f>C20*1</f>
        <v>9</v>
      </c>
      <c r="I20">
        <f>E20*-1</f>
        <v>11.07</v>
      </c>
    </row>
    <row r="21" spans="1:9" x14ac:dyDescent="0.35">
      <c r="A21" t="s">
        <v>113</v>
      </c>
      <c r="B21" t="s">
        <v>114</v>
      </c>
      <c r="C21" t="s">
        <v>87</v>
      </c>
      <c r="D21" t="s">
        <v>115</v>
      </c>
      <c r="E21" t="s">
        <v>116</v>
      </c>
      <c r="F21" t="s">
        <v>117</v>
      </c>
      <c r="G21" t="s">
        <v>34</v>
      </c>
      <c r="H21">
        <f>C21*1</f>
        <v>10</v>
      </c>
      <c r="I21">
        <f>E21*-1</f>
        <v>13.4</v>
      </c>
    </row>
    <row r="22" spans="1:9" x14ac:dyDescent="0.35">
      <c r="A22" t="s">
        <v>85</v>
      </c>
      <c r="B22" t="s">
        <v>86</v>
      </c>
      <c r="C22" t="s">
        <v>87</v>
      </c>
      <c r="D22" t="s">
        <v>88</v>
      </c>
      <c r="E22" t="s">
        <v>89</v>
      </c>
      <c r="F22" t="s">
        <v>90</v>
      </c>
      <c r="G22" t="s">
        <v>52</v>
      </c>
      <c r="H22">
        <f>C22*1</f>
        <v>10</v>
      </c>
      <c r="I22">
        <f>E22*-1</f>
        <v>14.53</v>
      </c>
    </row>
    <row r="23" spans="1:9" x14ac:dyDescent="0.35">
      <c r="A23" t="s">
        <v>102</v>
      </c>
      <c r="B23" t="s">
        <v>103</v>
      </c>
      <c r="C23" t="s">
        <v>104</v>
      </c>
      <c r="D23" t="s">
        <v>105</v>
      </c>
      <c r="E23" t="s">
        <v>106</v>
      </c>
      <c r="F23" t="s">
        <v>107</v>
      </c>
      <c r="G23" t="s">
        <v>108</v>
      </c>
      <c r="H23">
        <f>C23*1</f>
        <v>11</v>
      </c>
      <c r="I23">
        <f>E23*-1</f>
        <v>21.92</v>
      </c>
    </row>
    <row r="24" spans="1:9" x14ac:dyDescent="0.35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>
        <f>C24*1</f>
        <v>23</v>
      </c>
      <c r="I24">
        <f>E24*-1</f>
        <v>26.9</v>
      </c>
    </row>
    <row r="25" spans="1:9" x14ac:dyDescent="0.35">
      <c r="A25" t="s">
        <v>29</v>
      </c>
      <c r="B25" t="s">
        <v>30</v>
      </c>
      <c r="C25" t="s">
        <v>31</v>
      </c>
      <c r="D25" t="s">
        <v>32</v>
      </c>
      <c r="E25" t="s">
        <v>33</v>
      </c>
      <c r="F25" t="s">
        <v>34</v>
      </c>
      <c r="G25" t="s">
        <v>18</v>
      </c>
      <c r="H25">
        <f>C25*1</f>
        <v>24</v>
      </c>
      <c r="I25">
        <f>E25*-1</f>
        <v>29.76</v>
      </c>
    </row>
  </sheetData>
  <sortState xmlns:xlrd2="http://schemas.microsoft.com/office/spreadsheetml/2017/richdata2" ref="A3:I2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4747-F6DC-43FD-B0CB-05D33A580079}">
  <dimension ref="A1:K34"/>
  <sheetViews>
    <sheetView topLeftCell="A16" workbookViewId="0">
      <selection activeCell="C31" sqref="C31"/>
    </sheetView>
  </sheetViews>
  <sheetFormatPr defaultRowHeight="14.5" x14ac:dyDescent="0.35"/>
  <sheetData>
    <row r="1" spans="1:11" x14ac:dyDescent="0.35">
      <c r="A1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  <c r="H1" t="s">
        <v>154</v>
      </c>
      <c r="J1" t="s">
        <v>155</v>
      </c>
      <c r="K1">
        <f>COUNT(C2:C24)</f>
        <v>23</v>
      </c>
    </row>
    <row r="2" spans="1:11" x14ac:dyDescent="0.35">
      <c r="A2">
        <v>1</v>
      </c>
      <c r="B2" t="s">
        <v>22</v>
      </c>
      <c r="C2">
        <v>3</v>
      </c>
      <c r="D2">
        <f t="shared" ref="D2:D24" si="0">LOG(C2)</f>
        <v>0.47712125471966244</v>
      </c>
      <c r="E2">
        <f t="shared" ref="E2:E24" si="1">(D2-$K$3)^2</f>
        <v>0.1777445990626785</v>
      </c>
      <c r="F2">
        <f t="shared" ref="F2:F24" si="2">(D2-$K$3)^3</f>
        <v>-7.4936709602658136E-2</v>
      </c>
      <c r="G2">
        <f t="shared" ref="G2:G24" si="3">($K$1+1)/A2</f>
        <v>24</v>
      </c>
      <c r="H2">
        <f t="shared" ref="H2:H24" si="4">1/G2</f>
        <v>4.1666666666666664E-2</v>
      </c>
      <c r="J2" t="s">
        <v>156</v>
      </c>
      <c r="K2">
        <f>AVERAGE(C2:C24)</f>
        <v>9.2608695652173907</v>
      </c>
    </row>
    <row r="3" spans="1:11" x14ac:dyDescent="0.35">
      <c r="A3">
        <v>2</v>
      </c>
      <c r="B3" t="s">
        <v>35</v>
      </c>
      <c r="C3">
        <v>3</v>
      </c>
      <c r="D3">
        <f t="shared" si="0"/>
        <v>0.47712125471966244</v>
      </c>
      <c r="E3">
        <f t="shared" si="1"/>
        <v>0.1777445990626785</v>
      </c>
      <c r="F3">
        <f t="shared" si="2"/>
        <v>-7.4936709602658136E-2</v>
      </c>
      <c r="G3">
        <f t="shared" si="3"/>
        <v>12</v>
      </c>
      <c r="H3">
        <f t="shared" si="4"/>
        <v>8.3333333333333329E-2</v>
      </c>
      <c r="J3" t="s">
        <v>157</v>
      </c>
      <c r="K3">
        <f>AVERAGE(D2:D24)</f>
        <v>0.89871892912344575</v>
      </c>
    </row>
    <row r="4" spans="1:11" x14ac:dyDescent="0.35">
      <c r="A4">
        <v>3</v>
      </c>
      <c r="B4" t="s">
        <v>53</v>
      </c>
      <c r="C4">
        <v>4</v>
      </c>
      <c r="D4">
        <f t="shared" si="0"/>
        <v>0.6020599913279624</v>
      </c>
      <c r="E4">
        <f t="shared" si="1"/>
        <v>8.8006525373944461E-2</v>
      </c>
      <c r="F4">
        <f t="shared" si="2"/>
        <v>-2.6107922336505617E-2</v>
      </c>
      <c r="G4">
        <f t="shared" si="3"/>
        <v>8</v>
      </c>
      <c r="H4">
        <f t="shared" si="4"/>
        <v>0.125</v>
      </c>
      <c r="J4" t="s">
        <v>158</v>
      </c>
      <c r="K4">
        <f>SUM(E2:E24)</f>
        <v>1.316583845003177</v>
      </c>
    </row>
    <row r="5" spans="1:11" x14ac:dyDescent="0.35">
      <c r="A5">
        <v>4</v>
      </c>
      <c r="B5" t="s">
        <v>118</v>
      </c>
      <c r="C5">
        <v>5</v>
      </c>
      <c r="D5">
        <f t="shared" si="0"/>
        <v>0.69897000433601886</v>
      </c>
      <c r="E5">
        <f t="shared" si="1"/>
        <v>3.9899632953733125E-2</v>
      </c>
      <c r="F5">
        <f t="shared" si="2"/>
        <v>-7.9699087819211784E-3</v>
      </c>
      <c r="G5">
        <f t="shared" si="3"/>
        <v>6</v>
      </c>
      <c r="H5">
        <f t="shared" si="4"/>
        <v>0.16666666666666666</v>
      </c>
      <c r="J5" t="s">
        <v>159</v>
      </c>
      <c r="K5">
        <f>SUM(F2:F24)</f>
        <v>7.5918723070917266E-2</v>
      </c>
    </row>
    <row r="6" spans="1:11" x14ac:dyDescent="0.35">
      <c r="A6">
        <v>5</v>
      </c>
      <c r="B6" t="s">
        <v>130</v>
      </c>
      <c r="C6">
        <v>5</v>
      </c>
      <c r="D6">
        <f t="shared" si="0"/>
        <v>0.69897000433601886</v>
      </c>
      <c r="E6">
        <f t="shared" si="1"/>
        <v>3.9899632953733125E-2</v>
      </c>
      <c r="F6">
        <f t="shared" si="2"/>
        <v>-7.9699087819211784E-3</v>
      </c>
      <c r="G6">
        <f t="shared" si="3"/>
        <v>4.8</v>
      </c>
      <c r="H6">
        <f t="shared" si="4"/>
        <v>0.20833333333333334</v>
      </c>
      <c r="J6" t="s">
        <v>160</v>
      </c>
      <c r="K6">
        <f>VAR(D2:D24)</f>
        <v>5.984472022741727E-2</v>
      </c>
    </row>
    <row r="7" spans="1:11" x14ac:dyDescent="0.35">
      <c r="A7">
        <v>6</v>
      </c>
      <c r="B7" t="s">
        <v>135</v>
      </c>
      <c r="C7">
        <v>5</v>
      </c>
      <c r="D7">
        <f t="shared" si="0"/>
        <v>0.69897000433601886</v>
      </c>
      <c r="E7">
        <f t="shared" si="1"/>
        <v>3.9899632953733125E-2</v>
      </c>
      <c r="F7">
        <f t="shared" si="2"/>
        <v>-7.9699087819211784E-3</v>
      </c>
      <c r="G7">
        <f t="shared" si="3"/>
        <v>4</v>
      </c>
      <c r="H7">
        <f t="shared" si="4"/>
        <v>0.25</v>
      </c>
      <c r="J7" t="s">
        <v>161</v>
      </c>
      <c r="K7">
        <f>STDEV(D2:D24)</f>
        <v>0.24463180542892879</v>
      </c>
    </row>
    <row r="8" spans="1:11" x14ac:dyDescent="0.35">
      <c r="A8">
        <v>7</v>
      </c>
      <c r="B8" t="s">
        <v>15</v>
      </c>
      <c r="C8">
        <v>6</v>
      </c>
      <c r="D8">
        <f t="shared" si="0"/>
        <v>0.77815125038364363</v>
      </c>
      <c r="E8">
        <f t="shared" si="1"/>
        <v>1.4536565156704132E-2</v>
      </c>
      <c r="F8">
        <f t="shared" si="2"/>
        <v>-1.752639917793705E-3</v>
      </c>
      <c r="G8">
        <f t="shared" si="3"/>
        <v>3.4285714285714284</v>
      </c>
      <c r="H8">
        <f t="shared" si="4"/>
        <v>0.29166666666666669</v>
      </c>
      <c r="J8" t="s">
        <v>162</v>
      </c>
      <c r="K8">
        <f>SKEW(D2:D24)</f>
        <v>0.25816418565751004</v>
      </c>
    </row>
    <row r="9" spans="1:11" x14ac:dyDescent="0.35">
      <c r="A9">
        <v>8</v>
      </c>
      <c r="B9" t="s">
        <v>67</v>
      </c>
      <c r="C9">
        <v>6</v>
      </c>
      <c r="D9">
        <f t="shared" si="0"/>
        <v>0.77815125038364363</v>
      </c>
      <c r="E9">
        <f t="shared" si="1"/>
        <v>1.4536565156704132E-2</v>
      </c>
      <c r="F9">
        <f t="shared" si="2"/>
        <v>-1.752639917793705E-3</v>
      </c>
      <c r="G9">
        <f t="shared" si="3"/>
        <v>3</v>
      </c>
      <c r="H9">
        <f t="shared" si="4"/>
        <v>0.33333333333333331</v>
      </c>
      <c r="J9" t="s">
        <v>163</v>
      </c>
      <c r="K9">
        <v>0.2</v>
      </c>
    </row>
    <row r="10" spans="1:11" x14ac:dyDescent="0.35">
      <c r="A10">
        <v>9</v>
      </c>
      <c r="B10" t="s">
        <v>41</v>
      </c>
      <c r="C10">
        <v>7</v>
      </c>
      <c r="D10">
        <f t="shared" si="0"/>
        <v>0.84509804001425681</v>
      </c>
      <c r="E10">
        <f t="shared" si="1"/>
        <v>2.8751997488599373E-3</v>
      </c>
      <c r="F10">
        <f t="shared" si="2"/>
        <v>-1.5417076690038659E-4</v>
      </c>
      <c r="G10">
        <f t="shared" si="3"/>
        <v>2.6666666666666665</v>
      </c>
      <c r="H10">
        <f t="shared" si="4"/>
        <v>0.375</v>
      </c>
      <c r="J10" t="s">
        <v>164</v>
      </c>
      <c r="K10">
        <v>0.3</v>
      </c>
    </row>
    <row r="11" spans="1:11" x14ac:dyDescent="0.35">
      <c r="A11">
        <v>10</v>
      </c>
      <c r="B11" t="s">
        <v>48</v>
      </c>
      <c r="C11">
        <v>7</v>
      </c>
      <c r="D11">
        <f t="shared" si="0"/>
        <v>0.84509804001425681</v>
      </c>
      <c r="E11">
        <f t="shared" si="1"/>
        <v>2.8751997488599373E-3</v>
      </c>
      <c r="F11">
        <f t="shared" si="2"/>
        <v>-1.5417076690038659E-4</v>
      </c>
      <c r="G11">
        <f t="shared" si="3"/>
        <v>2.4</v>
      </c>
      <c r="H11">
        <f t="shared" si="4"/>
        <v>0.41666666666666669</v>
      </c>
    </row>
    <row r="12" spans="1:11" x14ac:dyDescent="0.35">
      <c r="A12">
        <v>11</v>
      </c>
      <c r="B12" t="s">
        <v>73</v>
      </c>
      <c r="C12">
        <v>7</v>
      </c>
      <c r="D12">
        <f t="shared" si="0"/>
        <v>0.84509804001425681</v>
      </c>
      <c r="E12">
        <f t="shared" si="1"/>
        <v>2.8751997488599373E-3</v>
      </c>
      <c r="F12">
        <f t="shared" si="2"/>
        <v>-1.5417076690038659E-4</v>
      </c>
      <c r="G12">
        <f t="shared" si="3"/>
        <v>2.1818181818181817</v>
      </c>
      <c r="H12">
        <f t="shared" si="4"/>
        <v>0.45833333333333337</v>
      </c>
    </row>
    <row r="13" spans="1:11" x14ac:dyDescent="0.35">
      <c r="A13">
        <v>12</v>
      </c>
      <c r="B13" t="s">
        <v>97</v>
      </c>
      <c r="C13">
        <v>7</v>
      </c>
      <c r="D13">
        <f t="shared" si="0"/>
        <v>0.84509804001425681</v>
      </c>
      <c r="E13">
        <f t="shared" si="1"/>
        <v>2.8751997488599373E-3</v>
      </c>
      <c r="F13">
        <f t="shared" si="2"/>
        <v>-1.5417076690038659E-4</v>
      </c>
      <c r="G13">
        <f t="shared" si="3"/>
        <v>2</v>
      </c>
      <c r="H13">
        <f t="shared" si="4"/>
        <v>0.5</v>
      </c>
    </row>
    <row r="14" spans="1:11" x14ac:dyDescent="0.35">
      <c r="A14">
        <v>13</v>
      </c>
      <c r="B14" t="s">
        <v>91</v>
      </c>
      <c r="C14">
        <v>8</v>
      </c>
      <c r="D14">
        <f t="shared" si="0"/>
        <v>0.90308998699194354</v>
      </c>
      <c r="E14">
        <f t="shared" si="1"/>
        <v>1.91061468897564E-5</v>
      </c>
      <c r="F14">
        <f t="shared" si="2"/>
        <v>8.35140736991442E-8</v>
      </c>
      <c r="G14">
        <f t="shared" si="3"/>
        <v>1.8461538461538463</v>
      </c>
      <c r="H14">
        <f t="shared" si="4"/>
        <v>0.54166666666666663</v>
      </c>
    </row>
    <row r="15" spans="1:11" x14ac:dyDescent="0.35">
      <c r="A15">
        <v>14</v>
      </c>
      <c r="B15" t="s">
        <v>8</v>
      </c>
      <c r="C15">
        <v>9</v>
      </c>
      <c r="D15">
        <f t="shared" si="0"/>
        <v>0.95424250943932487</v>
      </c>
      <c r="E15">
        <f t="shared" si="1"/>
        <v>3.0828679710938789E-3</v>
      </c>
      <c r="F15">
        <f t="shared" si="2"/>
        <v>1.7117186739628229E-4</v>
      </c>
      <c r="G15">
        <f t="shared" si="3"/>
        <v>1.7142857142857142</v>
      </c>
      <c r="H15">
        <f t="shared" si="4"/>
        <v>0.58333333333333337</v>
      </c>
    </row>
    <row r="16" spans="1:11" x14ac:dyDescent="0.35">
      <c r="A16">
        <v>15</v>
      </c>
      <c r="B16" t="s">
        <v>109</v>
      </c>
      <c r="C16">
        <v>9</v>
      </c>
      <c r="D16">
        <f t="shared" si="0"/>
        <v>0.95424250943932487</v>
      </c>
      <c r="E16">
        <f t="shared" si="1"/>
        <v>3.0828679710938789E-3</v>
      </c>
      <c r="F16">
        <f t="shared" si="2"/>
        <v>1.7117186739628229E-4</v>
      </c>
      <c r="G16">
        <f t="shared" si="3"/>
        <v>1.6</v>
      </c>
      <c r="H16">
        <f t="shared" si="4"/>
        <v>0.625</v>
      </c>
    </row>
    <row r="17" spans="1:8" x14ac:dyDescent="0.35">
      <c r="A17">
        <v>16</v>
      </c>
      <c r="B17" t="s">
        <v>85</v>
      </c>
      <c r="C17">
        <v>10</v>
      </c>
      <c r="D17">
        <f t="shared" si="0"/>
        <v>1</v>
      </c>
      <c r="E17">
        <f t="shared" si="1"/>
        <v>1.0257855317901604E-2</v>
      </c>
      <c r="F17">
        <f t="shared" si="2"/>
        <v>1.0389265714938313E-3</v>
      </c>
      <c r="G17">
        <f t="shared" si="3"/>
        <v>1.5</v>
      </c>
      <c r="H17">
        <f t="shared" si="4"/>
        <v>0.66666666666666663</v>
      </c>
    </row>
    <row r="18" spans="1:8" x14ac:dyDescent="0.35">
      <c r="A18">
        <v>17</v>
      </c>
      <c r="B18" t="s">
        <v>113</v>
      </c>
      <c r="C18">
        <v>10</v>
      </c>
      <c r="D18">
        <f t="shared" si="0"/>
        <v>1</v>
      </c>
      <c r="E18">
        <f t="shared" si="1"/>
        <v>1.0257855317901604E-2</v>
      </c>
      <c r="F18">
        <f t="shared" si="2"/>
        <v>1.0389265714938313E-3</v>
      </c>
      <c r="G18">
        <f t="shared" si="3"/>
        <v>1.411764705882353</v>
      </c>
      <c r="H18">
        <f t="shared" si="4"/>
        <v>0.70833333333333326</v>
      </c>
    </row>
    <row r="19" spans="1:8" x14ac:dyDescent="0.35">
      <c r="A19">
        <v>18</v>
      </c>
      <c r="B19" t="s">
        <v>102</v>
      </c>
      <c r="C19">
        <v>11</v>
      </c>
      <c r="D19">
        <f t="shared" si="0"/>
        <v>1.0413926851582251</v>
      </c>
      <c r="E19">
        <f t="shared" si="1"/>
        <v>2.0355800661071746E-2</v>
      </c>
      <c r="F19">
        <f t="shared" si="2"/>
        <v>2.9042385374103514E-3</v>
      </c>
      <c r="G19">
        <f t="shared" si="3"/>
        <v>1.3333333333333333</v>
      </c>
      <c r="H19">
        <f t="shared" si="4"/>
        <v>0.75</v>
      </c>
    </row>
    <row r="20" spans="1:8" x14ac:dyDescent="0.35">
      <c r="A20">
        <v>19</v>
      </c>
      <c r="B20" t="s">
        <v>140</v>
      </c>
      <c r="C20">
        <v>12</v>
      </c>
      <c r="D20">
        <f t="shared" si="0"/>
        <v>1.0791812460476249</v>
      </c>
      <c r="E20">
        <f t="shared" si="1"/>
        <v>3.2566647829642872E-2</v>
      </c>
      <c r="F20">
        <f t="shared" si="2"/>
        <v>5.8770527217911423E-3</v>
      </c>
      <c r="G20">
        <f t="shared" si="3"/>
        <v>1.263157894736842</v>
      </c>
      <c r="H20">
        <f t="shared" si="4"/>
        <v>0.79166666666666674</v>
      </c>
    </row>
    <row r="21" spans="1:8" x14ac:dyDescent="0.35">
      <c r="A21">
        <v>20</v>
      </c>
      <c r="B21" t="s">
        <v>60</v>
      </c>
      <c r="C21">
        <v>15</v>
      </c>
      <c r="D21">
        <f t="shared" si="0"/>
        <v>1.1760912590556813</v>
      </c>
      <c r="E21">
        <f t="shared" si="1"/>
        <v>7.6935409412036956E-2</v>
      </c>
      <c r="F21">
        <f t="shared" si="2"/>
        <v>2.133975376290714E-2</v>
      </c>
      <c r="G21">
        <f t="shared" si="3"/>
        <v>1.2</v>
      </c>
      <c r="H21">
        <f t="shared" si="4"/>
        <v>0.83333333333333337</v>
      </c>
    </row>
    <row r="22" spans="1:8" x14ac:dyDescent="0.35">
      <c r="A22">
        <v>21</v>
      </c>
      <c r="B22" t="s">
        <v>124</v>
      </c>
      <c r="C22">
        <v>17</v>
      </c>
      <c r="D22">
        <f t="shared" si="0"/>
        <v>1.2304489213782739</v>
      </c>
      <c r="E22">
        <f t="shared" si="1"/>
        <v>0.11004478776138833</v>
      </c>
      <c r="F22">
        <f t="shared" si="2"/>
        <v>3.6505156591769554E-2</v>
      </c>
      <c r="G22">
        <f t="shared" si="3"/>
        <v>1.1428571428571428</v>
      </c>
      <c r="H22">
        <f t="shared" si="4"/>
        <v>0.875</v>
      </c>
    </row>
    <row r="23" spans="1:8" x14ac:dyDescent="0.35">
      <c r="A23">
        <v>22</v>
      </c>
      <c r="B23" t="s">
        <v>78</v>
      </c>
      <c r="C23">
        <v>23</v>
      </c>
      <c r="D23">
        <f t="shared" si="0"/>
        <v>1.3617278360175928</v>
      </c>
      <c r="E23">
        <f t="shared" si="1"/>
        <v>0.21437724786331297</v>
      </c>
      <c r="F23">
        <f t="shared" si="2"/>
        <v>9.9258575196168167E-2</v>
      </c>
      <c r="G23">
        <f t="shared" si="3"/>
        <v>1.0909090909090908</v>
      </c>
      <c r="H23">
        <f t="shared" si="4"/>
        <v>0.91666666666666674</v>
      </c>
    </row>
    <row r="24" spans="1:8" x14ac:dyDescent="0.35">
      <c r="A24">
        <v>23</v>
      </c>
      <c r="B24" t="s">
        <v>29</v>
      </c>
      <c r="C24">
        <v>24</v>
      </c>
      <c r="D24">
        <f t="shared" si="0"/>
        <v>1.3802112417116059</v>
      </c>
      <c r="E24">
        <f t="shared" si="1"/>
        <v>0.23183484708149454</v>
      </c>
      <c r="F24">
        <f t="shared" si="2"/>
        <v>0.11162669665979129</v>
      </c>
      <c r="G24">
        <f t="shared" si="3"/>
        <v>1.0434782608695652</v>
      </c>
      <c r="H24">
        <f t="shared" si="4"/>
        <v>0.95833333333333337</v>
      </c>
    </row>
    <row r="27" spans="1:8" x14ac:dyDescent="0.35">
      <c r="B27" t="s">
        <v>165</v>
      </c>
      <c r="C27" t="s">
        <v>170</v>
      </c>
      <c r="D27" t="s">
        <v>171</v>
      </c>
      <c r="E27" t="s">
        <v>166</v>
      </c>
      <c r="F27" t="s">
        <v>167</v>
      </c>
      <c r="G27" t="s">
        <v>168</v>
      </c>
      <c r="H27" s="1" t="s">
        <v>169</v>
      </c>
    </row>
    <row r="28" spans="1:8" x14ac:dyDescent="0.35">
      <c r="B28">
        <v>2</v>
      </c>
      <c r="C28">
        <v>-3.3000000000000002E-2</v>
      </c>
      <c r="D28">
        <v>-0.05</v>
      </c>
      <c r="E28">
        <f>(C28-D28)/($K$9-$K$10)</f>
        <v>-0.17000000000000004</v>
      </c>
      <c r="F28" s="2">
        <f>C28+(E28*($K$8-$K$9))</f>
        <v>-4.2887911561776709E-2</v>
      </c>
      <c r="G28" s="2">
        <f t="shared" ref="G28:G34" si="5">$K$3+(F28*$K$7)</f>
        <v>0.88822718188701211</v>
      </c>
      <c r="H28" s="3">
        <f t="shared" ref="H28:H34" si="6">10^G28</f>
        <v>7.7308488439360055</v>
      </c>
    </row>
    <row r="29" spans="1:8" x14ac:dyDescent="0.35">
      <c r="B29">
        <v>5</v>
      </c>
      <c r="C29">
        <v>0.83</v>
      </c>
      <c r="D29">
        <v>0.82399999999999995</v>
      </c>
      <c r="E29">
        <f t="shared" ref="E29:E34" si="7">(C29-D29)/($K$9-$K$10)</f>
        <v>-6.0000000000000067E-2</v>
      </c>
      <c r="F29" s="2">
        <f t="shared" ref="F29:F34" si="8">C29+(E29*($K$8-$K$9))</f>
        <v>0.82651014886054941</v>
      </c>
      <c r="G29" s="2">
        <f t="shared" si="5"/>
        <v>1.1009095990445346</v>
      </c>
      <c r="H29" s="3">
        <f t="shared" si="6"/>
        <v>12.615649050889814</v>
      </c>
    </row>
    <row r="30" spans="1:8" x14ac:dyDescent="0.35">
      <c r="B30">
        <v>10</v>
      </c>
      <c r="C30">
        <v>1.3009999999999999</v>
      </c>
      <c r="D30">
        <v>1.3089999999999999</v>
      </c>
      <c r="E30">
        <f t="shared" si="7"/>
        <v>8.0000000000000085E-2</v>
      </c>
      <c r="F30" s="2">
        <f t="shared" si="8"/>
        <v>1.3056531348526008</v>
      </c>
      <c r="G30" s="2">
        <f t="shared" si="5"/>
        <v>1.2181232127663781</v>
      </c>
      <c r="H30" s="3">
        <f t="shared" si="6"/>
        <v>16.524305392968156</v>
      </c>
    </row>
    <row r="31" spans="1:8" x14ac:dyDescent="0.35">
      <c r="B31">
        <v>25</v>
      </c>
      <c r="C31">
        <v>1.8180000000000001</v>
      </c>
      <c r="D31">
        <v>1.849</v>
      </c>
      <c r="E31">
        <f t="shared" si="7"/>
        <v>0.30999999999999922</v>
      </c>
      <c r="F31" s="2">
        <f t="shared" si="8"/>
        <v>1.8360308975538282</v>
      </c>
      <c r="G31" s="2">
        <f t="shared" si="5"/>
        <v>1.3478704824153354</v>
      </c>
      <c r="H31" s="3">
        <f t="shared" si="6"/>
        <v>22.277706727058959</v>
      </c>
    </row>
    <row r="32" spans="1:8" x14ac:dyDescent="0.35">
      <c r="B32">
        <v>50</v>
      </c>
      <c r="C32">
        <v>2.1589999999999998</v>
      </c>
      <c r="D32">
        <v>2.2109999999999999</v>
      </c>
      <c r="E32">
        <f t="shared" si="7"/>
        <v>0.52000000000000057</v>
      </c>
      <c r="F32" s="2">
        <f t="shared" si="8"/>
        <v>2.1892453765419049</v>
      </c>
      <c r="G32" s="2">
        <f t="shared" si="5"/>
        <v>1.4342779781138271</v>
      </c>
      <c r="H32" s="3">
        <f t="shared" si="6"/>
        <v>27.181785319623923</v>
      </c>
    </row>
    <row r="33" spans="2:8" x14ac:dyDescent="0.35">
      <c r="B33">
        <v>100</v>
      </c>
      <c r="C33">
        <v>2.472</v>
      </c>
      <c r="D33">
        <v>2.544</v>
      </c>
      <c r="E33">
        <f t="shared" si="7"/>
        <v>0.72000000000000075</v>
      </c>
      <c r="F33" s="2">
        <f t="shared" si="8"/>
        <v>2.513878213673407</v>
      </c>
      <c r="G33" s="2">
        <f t="shared" si="5"/>
        <v>1.5136934951628218</v>
      </c>
      <c r="H33" s="3">
        <f t="shared" si="6"/>
        <v>32.635742299244427</v>
      </c>
    </row>
    <row r="34" spans="2:8" x14ac:dyDescent="0.35">
      <c r="B34">
        <v>200</v>
      </c>
      <c r="C34">
        <v>2.7629999999999999</v>
      </c>
      <c r="D34">
        <v>2.8559999999999999</v>
      </c>
      <c r="E34">
        <f t="shared" si="7"/>
        <v>0.92999999999999994</v>
      </c>
      <c r="F34" s="2">
        <f t="shared" si="8"/>
        <v>2.8170926926614843</v>
      </c>
      <c r="G34" s="2">
        <f t="shared" si="5"/>
        <v>1.587869400589867</v>
      </c>
      <c r="H34" s="3">
        <f t="shared" si="6"/>
        <v>38.714120776109596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5BA0-FD39-4648-A6BE-5D0F987109C1}">
  <dimension ref="A1:K34"/>
  <sheetViews>
    <sheetView tabSelected="1" topLeftCell="A16" workbookViewId="0">
      <selection activeCell="G30" sqref="G30"/>
    </sheetView>
  </sheetViews>
  <sheetFormatPr defaultRowHeight="14.5" x14ac:dyDescent="0.35"/>
  <sheetData>
    <row r="1" spans="1:11" x14ac:dyDescent="0.35">
      <c r="A1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  <c r="H1" t="s">
        <v>154</v>
      </c>
      <c r="J1" t="s">
        <v>155</v>
      </c>
      <c r="K1">
        <f>COUNT(C2:C24)</f>
        <v>23</v>
      </c>
    </row>
    <row r="2" spans="1:11" x14ac:dyDescent="0.35">
      <c r="A2">
        <v>1</v>
      </c>
      <c r="B2" t="s">
        <v>53</v>
      </c>
      <c r="C2">
        <v>2.2599999999999998</v>
      </c>
      <c r="D2">
        <f t="shared" ref="D2:D24" si="0">LOG(C2)</f>
        <v>0.35410843914740087</v>
      </c>
      <c r="E2">
        <f t="shared" ref="E2:E24" si="1">(D2-$K$3)^2</f>
        <v>0.26753975298102534</v>
      </c>
      <c r="F2">
        <f t="shared" ref="F2:F24" si="2">(D2-$K$3)^3</f>
        <v>-0.13838291753680673</v>
      </c>
      <c r="G2">
        <f t="shared" ref="G2:G24" si="3">($K$1+1)/A2</f>
        <v>24</v>
      </c>
      <c r="H2">
        <f t="shared" ref="H2:H24" si="4">1/G2</f>
        <v>4.1666666666666664E-2</v>
      </c>
      <c r="J2" t="s">
        <v>156</v>
      </c>
      <c r="K2">
        <f>AVERAGE(C2:C24)</f>
        <v>9.5782608695652165</v>
      </c>
    </row>
    <row r="3" spans="1:11" x14ac:dyDescent="0.35">
      <c r="A3">
        <v>2</v>
      </c>
      <c r="B3" t="s">
        <v>22</v>
      </c>
      <c r="C3">
        <v>2.64</v>
      </c>
      <c r="D3">
        <f t="shared" si="0"/>
        <v>0.42160392686983106</v>
      </c>
      <c r="E3">
        <f t="shared" si="1"/>
        <v>0.20227233085961027</v>
      </c>
      <c r="F3">
        <f t="shared" si="2"/>
        <v>-9.0971366532698758E-2</v>
      </c>
      <c r="G3">
        <f t="shared" si="3"/>
        <v>12</v>
      </c>
      <c r="H3">
        <f t="shared" si="4"/>
        <v>8.3333333333333329E-2</v>
      </c>
      <c r="J3" t="s">
        <v>157</v>
      </c>
      <c r="K3">
        <f>AVERAGE(D2:D24)</f>
        <v>0.87135089001645449</v>
      </c>
    </row>
    <row r="4" spans="1:11" x14ac:dyDescent="0.35">
      <c r="A4">
        <v>3</v>
      </c>
      <c r="B4" t="s">
        <v>35</v>
      </c>
      <c r="C4">
        <v>3.02</v>
      </c>
      <c r="D4">
        <f t="shared" si="0"/>
        <v>0.48000694295715063</v>
      </c>
      <c r="E4">
        <f t="shared" si="1"/>
        <v>0.15315008489995521</v>
      </c>
      <c r="F4">
        <f t="shared" si="2"/>
        <v>-5.9934358717215967E-2</v>
      </c>
      <c r="G4">
        <f t="shared" si="3"/>
        <v>8</v>
      </c>
      <c r="H4">
        <f t="shared" si="4"/>
        <v>0.125</v>
      </c>
      <c r="J4" t="s">
        <v>158</v>
      </c>
      <c r="K4">
        <f>SUM(E2:E24)</f>
        <v>2.1512538948982289</v>
      </c>
    </row>
    <row r="5" spans="1:11" x14ac:dyDescent="0.35">
      <c r="A5">
        <v>4</v>
      </c>
      <c r="B5" t="s">
        <v>15</v>
      </c>
      <c r="C5">
        <v>3.54</v>
      </c>
      <c r="D5">
        <f t="shared" si="0"/>
        <v>0.54900326202578786</v>
      </c>
      <c r="E5">
        <f t="shared" si="1"/>
        <v>0.1039079932712092</v>
      </c>
      <c r="F5">
        <f t="shared" si="2"/>
        <v>-3.3494495160244435E-2</v>
      </c>
      <c r="G5">
        <f t="shared" si="3"/>
        <v>6</v>
      </c>
      <c r="H5">
        <f t="shared" si="4"/>
        <v>0.16666666666666666</v>
      </c>
      <c r="J5" t="s">
        <v>159</v>
      </c>
      <c r="K5">
        <f>SUM(F2:F24)</f>
        <v>0.15196624003751202</v>
      </c>
    </row>
    <row r="6" spans="1:11" x14ac:dyDescent="0.35">
      <c r="A6">
        <v>5</v>
      </c>
      <c r="B6" t="s">
        <v>118</v>
      </c>
      <c r="C6">
        <v>3.72</v>
      </c>
      <c r="D6">
        <f t="shared" si="0"/>
        <v>0.57054293988189753</v>
      </c>
      <c r="E6">
        <f t="shared" si="1"/>
        <v>9.0485422864154105E-2</v>
      </c>
      <c r="F6">
        <f t="shared" si="2"/>
        <v>-2.721873456882477E-2</v>
      </c>
      <c r="G6">
        <f t="shared" si="3"/>
        <v>4.8</v>
      </c>
      <c r="H6">
        <f t="shared" si="4"/>
        <v>0.20833333333333334</v>
      </c>
      <c r="J6" t="s">
        <v>160</v>
      </c>
      <c r="K6">
        <f>VAR(D2:D24)</f>
        <v>9.7784267949919498E-2</v>
      </c>
    </row>
    <row r="7" spans="1:11" x14ac:dyDescent="0.35">
      <c r="A7">
        <v>6</v>
      </c>
      <c r="B7" t="s">
        <v>91</v>
      </c>
      <c r="C7">
        <v>3.84</v>
      </c>
      <c r="D7">
        <f t="shared" si="0"/>
        <v>0.58433122436753082</v>
      </c>
      <c r="E7">
        <f t="shared" si="1"/>
        <v>8.2380288469219937E-2</v>
      </c>
      <c r="F7">
        <f t="shared" si="2"/>
        <v>-2.3644762852497388E-2</v>
      </c>
      <c r="G7">
        <f t="shared" si="3"/>
        <v>4</v>
      </c>
      <c r="H7">
        <f t="shared" si="4"/>
        <v>0.25</v>
      </c>
      <c r="J7" t="s">
        <v>161</v>
      </c>
      <c r="K7">
        <f>STDEV(D2:D24)</f>
        <v>0.31270476163614697</v>
      </c>
    </row>
    <row r="8" spans="1:11" x14ac:dyDescent="0.35">
      <c r="A8">
        <v>7</v>
      </c>
      <c r="B8" t="s">
        <v>67</v>
      </c>
      <c r="C8">
        <v>3.88</v>
      </c>
      <c r="D8">
        <f t="shared" si="0"/>
        <v>0.58883172559420727</v>
      </c>
      <c r="E8">
        <f t="shared" si="1"/>
        <v>7.9817078265844763E-2</v>
      </c>
      <c r="F8">
        <f t="shared" si="2"/>
        <v>-2.2549854258291573E-2</v>
      </c>
      <c r="G8">
        <f t="shared" si="3"/>
        <v>3.4285714285714284</v>
      </c>
      <c r="H8">
        <f t="shared" si="4"/>
        <v>0.29166666666666669</v>
      </c>
      <c r="J8" t="s">
        <v>162</v>
      </c>
      <c r="K8">
        <f>SKEW(D2:D24)</f>
        <v>0.24741697654762404</v>
      </c>
    </row>
    <row r="9" spans="1:11" x14ac:dyDescent="0.35">
      <c r="A9">
        <v>8</v>
      </c>
      <c r="B9" t="s">
        <v>135</v>
      </c>
      <c r="C9">
        <v>5.39</v>
      </c>
      <c r="D9">
        <f t="shared" si="0"/>
        <v>0.73158876518673865</v>
      </c>
      <c r="E9">
        <f t="shared" si="1"/>
        <v>1.9533451536917074E-2</v>
      </c>
      <c r="F9">
        <f t="shared" si="2"/>
        <v>-2.7300366920578086E-3</v>
      </c>
      <c r="G9">
        <f t="shared" si="3"/>
        <v>3</v>
      </c>
      <c r="H9">
        <f t="shared" si="4"/>
        <v>0.33333333333333331</v>
      </c>
      <c r="J9" t="s">
        <v>163</v>
      </c>
      <c r="K9">
        <v>0.2</v>
      </c>
    </row>
    <row r="10" spans="1:11" x14ac:dyDescent="0.35">
      <c r="A10">
        <v>9</v>
      </c>
      <c r="B10" t="s">
        <v>41</v>
      </c>
      <c r="C10">
        <v>6.09</v>
      </c>
      <c r="D10">
        <f t="shared" si="0"/>
        <v>0.78461729263287538</v>
      </c>
      <c r="E10">
        <f t="shared" si="1"/>
        <v>7.5227169150968009E-3</v>
      </c>
      <c r="F10">
        <f t="shared" si="2"/>
        <v>-6.5247230014464619E-4</v>
      </c>
      <c r="G10">
        <f t="shared" si="3"/>
        <v>2.6666666666666665</v>
      </c>
      <c r="H10">
        <f t="shared" si="4"/>
        <v>0.375</v>
      </c>
      <c r="J10" t="s">
        <v>164</v>
      </c>
      <c r="K10">
        <v>0.3</v>
      </c>
    </row>
    <row r="11" spans="1:11" x14ac:dyDescent="0.35">
      <c r="A11">
        <v>10</v>
      </c>
      <c r="B11" t="s">
        <v>130</v>
      </c>
      <c r="C11">
        <v>6.39</v>
      </c>
      <c r="D11">
        <f t="shared" si="0"/>
        <v>0.80550085815840011</v>
      </c>
      <c r="E11">
        <f t="shared" si="1"/>
        <v>4.3362266957067772E-3</v>
      </c>
      <c r="F11">
        <f t="shared" si="2"/>
        <v>-2.8554066605603718E-4</v>
      </c>
      <c r="G11">
        <f t="shared" si="3"/>
        <v>2.4</v>
      </c>
      <c r="H11">
        <f t="shared" si="4"/>
        <v>0.41666666666666669</v>
      </c>
    </row>
    <row r="12" spans="1:11" x14ac:dyDescent="0.35">
      <c r="A12">
        <v>11</v>
      </c>
      <c r="B12" t="s">
        <v>124</v>
      </c>
      <c r="C12">
        <v>7.18</v>
      </c>
      <c r="D12">
        <f t="shared" si="0"/>
        <v>0.85612444424230028</v>
      </c>
      <c r="E12">
        <f t="shared" si="1"/>
        <v>2.3184465091325885E-4</v>
      </c>
      <c r="F12">
        <f t="shared" si="2"/>
        <v>-3.5301700051584502E-6</v>
      </c>
      <c r="G12">
        <f t="shared" si="3"/>
        <v>2.1818181818181817</v>
      </c>
      <c r="H12">
        <f t="shared" si="4"/>
        <v>0.45833333333333337</v>
      </c>
    </row>
    <row r="13" spans="1:11" x14ac:dyDescent="0.35">
      <c r="A13">
        <v>12</v>
      </c>
      <c r="B13" t="s">
        <v>60</v>
      </c>
      <c r="C13">
        <v>7.53</v>
      </c>
      <c r="D13">
        <f t="shared" si="0"/>
        <v>0.87679497620070057</v>
      </c>
      <c r="E13">
        <f t="shared" si="1"/>
        <v>2.9638074381499017E-5</v>
      </c>
      <c r="F13">
        <f t="shared" si="2"/>
        <v>1.6135223126797641E-7</v>
      </c>
      <c r="G13">
        <f t="shared" si="3"/>
        <v>2</v>
      </c>
      <c r="H13">
        <f t="shared" si="4"/>
        <v>0.5</v>
      </c>
    </row>
    <row r="14" spans="1:11" x14ac:dyDescent="0.35">
      <c r="A14">
        <v>13</v>
      </c>
      <c r="B14" t="s">
        <v>48</v>
      </c>
      <c r="C14">
        <v>7.72</v>
      </c>
      <c r="D14">
        <f t="shared" si="0"/>
        <v>0.88761730033573616</v>
      </c>
      <c r="E14">
        <f t="shared" si="1"/>
        <v>2.6459610467523308E-4</v>
      </c>
      <c r="F14">
        <f t="shared" si="2"/>
        <v>4.3040288075309429E-6</v>
      </c>
      <c r="G14">
        <f t="shared" si="3"/>
        <v>1.8461538461538463</v>
      </c>
      <c r="H14">
        <f t="shared" si="4"/>
        <v>0.54166666666666663</v>
      </c>
    </row>
    <row r="15" spans="1:11" x14ac:dyDescent="0.35">
      <c r="A15">
        <v>14</v>
      </c>
      <c r="B15" t="s">
        <v>8</v>
      </c>
      <c r="C15">
        <v>8.8800000000000008</v>
      </c>
      <c r="D15">
        <f t="shared" si="0"/>
        <v>0.94841296577860101</v>
      </c>
      <c r="E15">
        <f t="shared" si="1"/>
        <v>5.9385635207708102E-3</v>
      </c>
      <c r="F15">
        <f t="shared" si="2"/>
        <v>4.5763803195595975E-4</v>
      </c>
      <c r="G15">
        <f t="shared" si="3"/>
        <v>1.7142857142857142</v>
      </c>
      <c r="H15">
        <f t="shared" si="4"/>
        <v>0.58333333333333337</v>
      </c>
    </row>
    <row r="16" spans="1:11" x14ac:dyDescent="0.35">
      <c r="A16">
        <v>15</v>
      </c>
      <c r="B16" t="s">
        <v>97</v>
      </c>
      <c r="C16">
        <v>9.2100000000000009</v>
      </c>
      <c r="D16">
        <f t="shared" si="0"/>
        <v>0.96425963019684902</v>
      </c>
      <c r="E16">
        <f t="shared" si="1"/>
        <v>8.6320340019080555E-3</v>
      </c>
      <c r="F16">
        <f t="shared" si="2"/>
        <v>8.0199140431160671E-4</v>
      </c>
      <c r="G16">
        <f t="shared" si="3"/>
        <v>1.6</v>
      </c>
      <c r="H16">
        <f t="shared" si="4"/>
        <v>0.625</v>
      </c>
    </row>
    <row r="17" spans="1:8" x14ac:dyDescent="0.35">
      <c r="A17">
        <v>16</v>
      </c>
      <c r="B17" t="s">
        <v>73</v>
      </c>
      <c r="C17">
        <v>10.69</v>
      </c>
      <c r="D17">
        <f t="shared" si="0"/>
        <v>1.0289777052087781</v>
      </c>
      <c r="E17">
        <f t="shared" si="1"/>
        <v>2.4846212867674931E-2</v>
      </c>
      <c r="F17">
        <f t="shared" si="2"/>
        <v>3.9164294039221283E-3</v>
      </c>
      <c r="G17">
        <f t="shared" si="3"/>
        <v>1.5</v>
      </c>
      <c r="H17">
        <f t="shared" si="4"/>
        <v>0.66666666666666663</v>
      </c>
    </row>
    <row r="18" spans="1:8" x14ac:dyDescent="0.35">
      <c r="A18">
        <v>17</v>
      </c>
      <c r="B18" t="s">
        <v>140</v>
      </c>
      <c r="C18">
        <v>10.74</v>
      </c>
      <c r="D18">
        <f t="shared" si="0"/>
        <v>1.0310042813635367</v>
      </c>
      <c r="E18">
        <f t="shared" si="1"/>
        <v>2.548920536862459E-2</v>
      </c>
      <c r="F18">
        <f t="shared" si="2"/>
        <v>4.069438079843171E-3</v>
      </c>
      <c r="G18">
        <f t="shared" si="3"/>
        <v>1.411764705882353</v>
      </c>
      <c r="H18">
        <f t="shared" si="4"/>
        <v>0.70833333333333326</v>
      </c>
    </row>
    <row r="19" spans="1:8" x14ac:dyDescent="0.35">
      <c r="A19">
        <v>18</v>
      </c>
      <c r="B19" t="s">
        <v>109</v>
      </c>
      <c r="C19">
        <v>11.07</v>
      </c>
      <c r="D19">
        <f t="shared" si="0"/>
        <v>1.0441476208787228</v>
      </c>
      <c r="E19">
        <f t="shared" si="1"/>
        <v>2.9858710196687194E-2</v>
      </c>
      <c r="F19">
        <f t="shared" si="2"/>
        <v>5.1594875097514242E-3</v>
      </c>
      <c r="G19">
        <f t="shared" si="3"/>
        <v>1.3333333333333333</v>
      </c>
      <c r="H19">
        <f t="shared" si="4"/>
        <v>0.75</v>
      </c>
    </row>
    <row r="20" spans="1:8" x14ac:dyDescent="0.35">
      <c r="A20">
        <v>19</v>
      </c>
      <c r="B20" t="s">
        <v>113</v>
      </c>
      <c r="C20">
        <v>13.4</v>
      </c>
      <c r="D20">
        <f t="shared" si="0"/>
        <v>1.1271047983648077</v>
      </c>
      <c r="E20">
        <f t="shared" si="1"/>
        <v>6.5410061635457858E-2</v>
      </c>
      <c r="F20">
        <f t="shared" si="2"/>
        <v>1.6728878908575023E-2</v>
      </c>
      <c r="G20">
        <f t="shared" si="3"/>
        <v>1.263157894736842</v>
      </c>
      <c r="H20">
        <f t="shared" si="4"/>
        <v>0.79166666666666674</v>
      </c>
    </row>
    <row r="21" spans="1:8" x14ac:dyDescent="0.35">
      <c r="A21">
        <v>20</v>
      </c>
      <c r="B21" t="s">
        <v>85</v>
      </c>
      <c r="C21">
        <v>14.53</v>
      </c>
      <c r="D21">
        <f t="shared" si="0"/>
        <v>1.1622656142980214</v>
      </c>
      <c r="E21">
        <f t="shared" si="1"/>
        <v>8.4631376803820116E-2</v>
      </c>
      <c r="F21">
        <f t="shared" si="2"/>
        <v>2.4620513648452729E-2</v>
      </c>
      <c r="G21">
        <f t="shared" si="3"/>
        <v>1.2</v>
      </c>
      <c r="H21">
        <f t="shared" si="4"/>
        <v>0.83333333333333337</v>
      </c>
    </row>
    <row r="22" spans="1:8" x14ac:dyDescent="0.35">
      <c r="A22">
        <v>21</v>
      </c>
      <c r="B22" t="s">
        <v>102</v>
      </c>
      <c r="C22">
        <v>21.92</v>
      </c>
      <c r="D22">
        <f t="shared" si="0"/>
        <v>1.3408405498123315</v>
      </c>
      <c r="E22">
        <f t="shared" si="1"/>
        <v>0.2204205406552483</v>
      </c>
      <c r="F22">
        <f t="shared" si="2"/>
        <v>0.10348516464425579</v>
      </c>
      <c r="G22">
        <f t="shared" si="3"/>
        <v>1.1428571428571428</v>
      </c>
      <c r="H22">
        <f t="shared" si="4"/>
        <v>0.875</v>
      </c>
    </row>
    <row r="23" spans="1:8" x14ac:dyDescent="0.35">
      <c r="A23">
        <v>22</v>
      </c>
      <c r="B23" t="s">
        <v>78</v>
      </c>
      <c r="C23">
        <v>26.9</v>
      </c>
      <c r="D23">
        <f t="shared" si="0"/>
        <v>1.4297522800024081</v>
      </c>
      <c r="E23">
        <f t="shared" si="1"/>
        <v>0.31181211233824502</v>
      </c>
      <c r="F23">
        <f t="shared" si="2"/>
        <v>0.17411631694413232</v>
      </c>
      <c r="G23">
        <f t="shared" si="3"/>
        <v>1.0909090909090908</v>
      </c>
      <c r="H23">
        <f t="shared" si="4"/>
        <v>0.91666666666666674</v>
      </c>
    </row>
    <row r="24" spans="1:8" x14ac:dyDescent="0.35">
      <c r="A24">
        <v>23</v>
      </c>
      <c r="B24" t="s">
        <v>29</v>
      </c>
      <c r="C24">
        <v>29.76</v>
      </c>
      <c r="D24">
        <f t="shared" si="0"/>
        <v>1.4736329268738411</v>
      </c>
      <c r="E24">
        <f t="shared" si="1"/>
        <v>0.36274365192108238</v>
      </c>
      <c r="F24">
        <f t="shared" si="2"/>
        <v>0.21847398553611636</v>
      </c>
      <c r="G24">
        <f t="shared" si="3"/>
        <v>1.0434782608695652</v>
      </c>
      <c r="H24">
        <f t="shared" si="4"/>
        <v>0.95833333333333337</v>
      </c>
    </row>
    <row r="27" spans="1:8" x14ac:dyDescent="0.35">
      <c r="B27" t="s">
        <v>165</v>
      </c>
      <c r="C27" t="s">
        <v>170</v>
      </c>
      <c r="D27" t="s">
        <v>171</v>
      </c>
      <c r="E27" t="s">
        <v>166</v>
      </c>
      <c r="F27" t="s">
        <v>167</v>
      </c>
      <c r="G27" t="s">
        <v>168</v>
      </c>
      <c r="H27" s="1" t="s">
        <v>169</v>
      </c>
    </row>
    <row r="28" spans="1:8" x14ac:dyDescent="0.35">
      <c r="B28">
        <v>2</v>
      </c>
      <c r="C28">
        <v>-3.3000000000000002E-2</v>
      </c>
      <c r="D28">
        <v>-0.05</v>
      </c>
      <c r="E28">
        <f>(C28-D28)/($K$9-$K$10)</f>
        <v>-0.17000000000000004</v>
      </c>
      <c r="F28" s="2">
        <f>C28+(E28*($K$8-$K$9))</f>
        <v>-4.1060886013096085E-2</v>
      </c>
      <c r="G28" s="2">
        <f t="shared" ref="G28:G34" si="5">$K$3+(F28*$K$7)</f>
        <v>0.85851095544316025</v>
      </c>
      <c r="H28" s="3">
        <f t="shared" ref="H28:H34" si="6">10^G28</f>
        <v>7.2195637466352771</v>
      </c>
    </row>
    <row r="29" spans="1:8" x14ac:dyDescent="0.35">
      <c r="B29">
        <v>5</v>
      </c>
      <c r="C29">
        <v>0.83</v>
      </c>
      <c r="D29">
        <v>0.82399999999999995</v>
      </c>
      <c r="E29">
        <f t="shared" ref="E29:E34" si="7">(C29-D29)/($K$9-$K$10)</f>
        <v>-6.0000000000000067E-2</v>
      </c>
      <c r="F29" s="2">
        <f t="shared" ref="F29:F34" si="8">C29+(E29*($K$8-$K$9))</f>
        <v>0.8271549814071425</v>
      </c>
      <c r="G29" s="2">
        <f t="shared" si="5"/>
        <v>1.1300061913135266</v>
      </c>
      <c r="H29" s="3">
        <f t="shared" si="6"/>
        <v>13.489821135789732</v>
      </c>
    </row>
    <row r="30" spans="1:8" x14ac:dyDescent="0.35">
      <c r="B30">
        <v>10</v>
      </c>
      <c r="C30">
        <v>1.3009999999999999</v>
      </c>
      <c r="D30">
        <v>1.3089999999999999</v>
      </c>
      <c r="E30">
        <f t="shared" si="7"/>
        <v>8.0000000000000085E-2</v>
      </c>
      <c r="F30" s="2">
        <f t="shared" si="8"/>
        <v>1.3047933581238098</v>
      </c>
      <c r="G30" s="2">
        <f t="shared" si="5"/>
        <v>1.2793659860529882</v>
      </c>
      <c r="H30" s="3">
        <f t="shared" si="6"/>
        <v>19.026810204927745</v>
      </c>
    </row>
    <row r="31" spans="1:8" x14ac:dyDescent="0.35">
      <c r="B31">
        <v>25</v>
      </c>
      <c r="C31">
        <v>1.8180000000000001</v>
      </c>
      <c r="D31">
        <v>1.849</v>
      </c>
      <c r="E31">
        <f t="shared" si="7"/>
        <v>0.30999999999999922</v>
      </c>
      <c r="F31" s="2">
        <f t="shared" si="8"/>
        <v>1.8326992627297636</v>
      </c>
      <c r="G31" s="2">
        <f t="shared" si="5"/>
        <v>1.4444446761191077</v>
      </c>
      <c r="H31" s="3">
        <f t="shared" si="6"/>
        <v>27.825608865655767</v>
      </c>
    </row>
    <row r="32" spans="1:8" x14ac:dyDescent="0.35">
      <c r="B32">
        <v>50</v>
      </c>
      <c r="C32">
        <v>2.1589999999999998</v>
      </c>
      <c r="D32">
        <v>2.2109999999999999</v>
      </c>
      <c r="E32">
        <f t="shared" si="7"/>
        <v>0.52000000000000057</v>
      </c>
      <c r="F32" s="2">
        <f t="shared" si="8"/>
        <v>2.1836568278047643</v>
      </c>
      <c r="G32" s="2">
        <f t="shared" si="5"/>
        <v>1.5541907778502881</v>
      </c>
      <c r="H32" s="3">
        <f t="shared" si="6"/>
        <v>35.825377706136081</v>
      </c>
    </row>
    <row r="33" spans="2:8" x14ac:dyDescent="0.35">
      <c r="B33">
        <v>100</v>
      </c>
      <c r="C33">
        <v>2.472</v>
      </c>
      <c r="D33">
        <v>2.544</v>
      </c>
      <c r="E33">
        <f t="shared" si="7"/>
        <v>0.72000000000000075</v>
      </c>
      <c r="F33" s="2">
        <f t="shared" si="8"/>
        <v>2.5061402231142895</v>
      </c>
      <c r="G33" s="2">
        <f t="shared" si="5"/>
        <v>1.6550328711121685</v>
      </c>
      <c r="H33" s="3">
        <f t="shared" si="6"/>
        <v>45.189014598273886</v>
      </c>
    </row>
    <row r="34" spans="2:8" x14ac:dyDescent="0.35">
      <c r="B34">
        <v>200</v>
      </c>
      <c r="C34">
        <v>2.7629999999999999</v>
      </c>
      <c r="D34">
        <v>2.8559999999999999</v>
      </c>
      <c r="E34">
        <f t="shared" si="7"/>
        <v>0.92999999999999994</v>
      </c>
      <c r="F34" s="2">
        <f t="shared" si="8"/>
        <v>2.8070977881892905</v>
      </c>
      <c r="G34" s="2">
        <f t="shared" si="5"/>
        <v>1.7491437347615419</v>
      </c>
      <c r="H34" s="3">
        <f t="shared" si="6"/>
        <v>56.12336920537355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2019-04-16T20:21:20Z</dcterms:modified>
</cp:coreProperties>
</file>