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Kirgiz\"/>
    </mc:Choice>
  </mc:AlternateContent>
  <xr:revisionPtr revIDLastSave="0" documentId="13_ncr:1_{EB52C1C1-83D0-4A82-98EB-A74E1EF5468E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3" l="1"/>
  <c r="E34" i="3"/>
  <c r="E33" i="3"/>
  <c r="E32" i="3"/>
  <c r="E31" i="3"/>
  <c r="E30" i="3"/>
  <c r="E29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8" i="3" s="1"/>
  <c r="K2" i="3"/>
  <c r="D2" i="3"/>
  <c r="K7" i="3" s="1"/>
  <c r="K1" i="3"/>
  <c r="G22" i="3" s="1"/>
  <c r="H22" i="3" s="1"/>
  <c r="E35" i="2"/>
  <c r="E34" i="2"/>
  <c r="E33" i="2"/>
  <c r="E32" i="2"/>
  <c r="E31" i="2"/>
  <c r="E30" i="2"/>
  <c r="E29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3" i="2" s="1"/>
  <c r="H3" i="2" s="1"/>
  <c r="I5" i="1"/>
  <c r="I18" i="1"/>
  <c r="I26" i="1"/>
  <c r="I11" i="1"/>
  <c r="I10" i="1"/>
  <c r="I6" i="1"/>
  <c r="I23" i="1"/>
  <c r="I3" i="1"/>
  <c r="I24" i="1"/>
  <c r="I17" i="1"/>
  <c r="I16" i="1"/>
  <c r="I4" i="1"/>
  <c r="I12" i="1"/>
  <c r="I14" i="1"/>
  <c r="I7" i="1"/>
  <c r="I15" i="1"/>
  <c r="I13" i="1"/>
  <c r="I19" i="1"/>
  <c r="I21" i="1"/>
  <c r="I8" i="1"/>
  <c r="I25" i="1"/>
  <c r="I9" i="1"/>
  <c r="I22" i="1"/>
  <c r="H5" i="1"/>
  <c r="H18" i="1"/>
  <c r="H26" i="1"/>
  <c r="H11" i="1"/>
  <c r="H10" i="1"/>
  <c r="H6" i="1"/>
  <c r="H23" i="1"/>
  <c r="H3" i="1"/>
  <c r="H24" i="1"/>
  <c r="H17" i="1"/>
  <c r="H16" i="1"/>
  <c r="H4" i="1"/>
  <c r="H12" i="1"/>
  <c r="H14" i="1"/>
  <c r="H7" i="1"/>
  <c r="H15" i="1"/>
  <c r="H13" i="1"/>
  <c r="H19" i="1"/>
  <c r="H21" i="1"/>
  <c r="H8" i="1"/>
  <c r="H25" i="1"/>
  <c r="H9" i="1"/>
  <c r="H22" i="1"/>
  <c r="I20" i="1"/>
  <c r="H20" i="1"/>
  <c r="K3" i="3" l="1"/>
  <c r="E24" i="3" s="1"/>
  <c r="F7" i="3"/>
  <c r="F22" i="3"/>
  <c r="E15" i="3"/>
  <c r="F30" i="3"/>
  <c r="F34" i="3"/>
  <c r="G34" i="3" s="1"/>
  <c r="H34" i="3" s="1"/>
  <c r="F9" i="3"/>
  <c r="F31" i="3"/>
  <c r="F35" i="3"/>
  <c r="F32" i="3"/>
  <c r="F29" i="3"/>
  <c r="G29" i="3" s="1"/>
  <c r="H29" i="3" s="1"/>
  <c r="F33" i="3"/>
  <c r="G33" i="3" s="1"/>
  <c r="H33" i="3" s="1"/>
  <c r="G8" i="3"/>
  <c r="H8" i="3" s="1"/>
  <c r="G19" i="3"/>
  <c r="H19" i="3" s="1"/>
  <c r="E21" i="3"/>
  <c r="F3" i="3"/>
  <c r="G12" i="3"/>
  <c r="H12" i="3" s="1"/>
  <c r="E14" i="3"/>
  <c r="G16" i="3"/>
  <c r="H16" i="3" s="1"/>
  <c r="G20" i="3"/>
  <c r="H20" i="3" s="1"/>
  <c r="E22" i="3"/>
  <c r="G24" i="3"/>
  <c r="H24" i="3" s="1"/>
  <c r="E9" i="3"/>
  <c r="G11" i="3"/>
  <c r="H11" i="3" s="1"/>
  <c r="G15" i="3"/>
  <c r="H15" i="3" s="1"/>
  <c r="F16" i="3"/>
  <c r="F20" i="3"/>
  <c r="E2" i="3"/>
  <c r="G5" i="3"/>
  <c r="H5" i="3" s="1"/>
  <c r="K6" i="3"/>
  <c r="G7" i="3"/>
  <c r="H7" i="3" s="1"/>
  <c r="E8" i="3"/>
  <c r="G9" i="3"/>
  <c r="H9" i="3" s="1"/>
  <c r="G13" i="3"/>
  <c r="H13" i="3" s="1"/>
  <c r="G17" i="3"/>
  <c r="H17" i="3" s="1"/>
  <c r="G21" i="3"/>
  <c r="H21" i="3" s="1"/>
  <c r="G25" i="3"/>
  <c r="H25" i="3" s="1"/>
  <c r="G30" i="3"/>
  <c r="H30" i="3" s="1"/>
  <c r="G2" i="3"/>
  <c r="H2" i="3" s="1"/>
  <c r="E3" i="3"/>
  <c r="G4" i="3"/>
  <c r="H4" i="3" s="1"/>
  <c r="G6" i="3"/>
  <c r="H6" i="3" s="1"/>
  <c r="G23" i="3"/>
  <c r="H23" i="3" s="1"/>
  <c r="G3" i="3"/>
  <c r="H3" i="3" s="1"/>
  <c r="F4" i="3"/>
  <c r="F6" i="3"/>
  <c r="G10" i="3"/>
  <c r="H10" i="3" s="1"/>
  <c r="F11" i="3"/>
  <c r="E12" i="3"/>
  <c r="G14" i="3"/>
  <c r="H14" i="3" s="1"/>
  <c r="E16" i="3"/>
  <c r="G18" i="3"/>
  <c r="H18" i="3" s="1"/>
  <c r="F23" i="3"/>
  <c r="G17" i="2"/>
  <c r="H17" i="2" s="1"/>
  <c r="G20" i="2"/>
  <c r="H20" i="2" s="1"/>
  <c r="G9" i="2"/>
  <c r="H9" i="2" s="1"/>
  <c r="G12" i="2"/>
  <c r="H12" i="2" s="1"/>
  <c r="G25" i="2"/>
  <c r="H25" i="2" s="1"/>
  <c r="G7" i="2"/>
  <c r="H7" i="2" s="1"/>
  <c r="G5" i="2"/>
  <c r="H5" i="2" s="1"/>
  <c r="G13" i="2"/>
  <c r="H13" i="2" s="1"/>
  <c r="G16" i="2"/>
  <c r="H16" i="2" s="1"/>
  <c r="G21" i="2"/>
  <c r="H21" i="2" s="1"/>
  <c r="G24" i="2"/>
  <c r="H24" i="2" s="1"/>
  <c r="K7" i="2"/>
  <c r="K3" i="2"/>
  <c r="E13" i="2" s="1"/>
  <c r="K8" i="2"/>
  <c r="F29" i="2" s="1"/>
  <c r="K6" i="2"/>
  <c r="G10" i="2"/>
  <c r="H10" i="2" s="1"/>
  <c r="G14" i="2"/>
  <c r="H14" i="2" s="1"/>
  <c r="G18" i="2"/>
  <c r="H18" i="2" s="1"/>
  <c r="G22" i="2"/>
  <c r="H22" i="2" s="1"/>
  <c r="G2" i="2"/>
  <c r="H2" i="2" s="1"/>
  <c r="G4" i="2"/>
  <c r="H4" i="2" s="1"/>
  <c r="G6" i="2"/>
  <c r="H6" i="2" s="1"/>
  <c r="G8" i="2"/>
  <c r="H8" i="2" s="1"/>
  <c r="G11" i="2"/>
  <c r="H11" i="2" s="1"/>
  <c r="G15" i="2"/>
  <c r="H15" i="2" s="1"/>
  <c r="G19" i="2"/>
  <c r="H19" i="2" s="1"/>
  <c r="G23" i="2"/>
  <c r="H23" i="2" s="1"/>
  <c r="F19" i="3" l="1"/>
  <c r="F8" i="3"/>
  <c r="E4" i="3"/>
  <c r="G35" i="3"/>
  <c r="H35" i="3" s="1"/>
  <c r="G31" i="3"/>
  <c r="H31" i="3" s="1"/>
  <c r="E23" i="3"/>
  <c r="E6" i="3"/>
  <c r="F24" i="3"/>
  <c r="E13" i="3"/>
  <c r="E5" i="3"/>
  <c r="E18" i="3"/>
  <c r="E10" i="3"/>
  <c r="K4" i="3" s="1"/>
  <c r="F12" i="3"/>
  <c r="F21" i="3"/>
  <c r="E19" i="3"/>
  <c r="F13" i="3"/>
  <c r="F10" i="3"/>
  <c r="K5" i="3" s="1"/>
  <c r="E11" i="3"/>
  <c r="F18" i="3"/>
  <c r="E20" i="3"/>
  <c r="F15" i="3"/>
  <c r="F2" i="3"/>
  <c r="E17" i="3"/>
  <c r="G32" i="3"/>
  <c r="H32" i="3" s="1"/>
  <c r="E25" i="3"/>
  <c r="E7" i="3"/>
  <c r="F5" i="3"/>
  <c r="F25" i="3"/>
  <c r="F14" i="3"/>
  <c r="F17" i="3"/>
  <c r="E20" i="2"/>
  <c r="E12" i="2"/>
  <c r="E11" i="2"/>
  <c r="E17" i="2"/>
  <c r="E24" i="2"/>
  <c r="F31" i="2"/>
  <c r="F12" i="2"/>
  <c r="F2" i="2"/>
  <c r="F4" i="2"/>
  <c r="F23" i="2"/>
  <c r="E16" i="2"/>
  <c r="E19" i="2"/>
  <c r="E25" i="2"/>
  <c r="E8" i="2"/>
  <c r="E2" i="2"/>
  <c r="F30" i="2"/>
  <c r="G30" i="2" s="1"/>
  <c r="H30" i="2" s="1"/>
  <c r="F16" i="2"/>
  <c r="E15" i="2"/>
  <c r="F20" i="2"/>
  <c r="F8" i="2"/>
  <c r="E6" i="2"/>
  <c r="F19" i="2"/>
  <c r="F32" i="2"/>
  <c r="G32" i="2" s="1"/>
  <c r="H32" i="2" s="1"/>
  <c r="F25" i="2"/>
  <c r="E22" i="2"/>
  <c r="F21" i="2"/>
  <c r="E18" i="2"/>
  <c r="F17" i="2"/>
  <c r="F13" i="2"/>
  <c r="G31" i="2"/>
  <c r="H31" i="2" s="1"/>
  <c r="G29" i="2"/>
  <c r="H29" i="2" s="1"/>
  <c r="E7" i="2"/>
  <c r="E5" i="2"/>
  <c r="E3" i="2"/>
  <c r="F22" i="2"/>
  <c r="F18" i="2"/>
  <c r="F14" i="2"/>
  <c r="F10" i="2"/>
  <c r="E14" i="2"/>
  <c r="F3" i="2"/>
  <c r="F9" i="2"/>
  <c r="E10" i="2"/>
  <c r="F7" i="2"/>
  <c r="F5" i="2"/>
  <c r="E23" i="2"/>
  <c r="F11" i="2"/>
  <c r="F33" i="2"/>
  <c r="G33" i="2" s="1"/>
  <c r="H33" i="2" s="1"/>
  <c r="F24" i="2"/>
  <c r="E9" i="2"/>
  <c r="F35" i="2"/>
  <c r="G35" i="2" s="1"/>
  <c r="H35" i="2" s="1"/>
  <c r="F34" i="2"/>
  <c r="G34" i="2" s="1"/>
  <c r="H34" i="2" s="1"/>
  <c r="F6" i="2"/>
  <c r="E21" i="2"/>
  <c r="E4" i="2"/>
  <c r="F15" i="2"/>
  <c r="K5" i="2" l="1"/>
  <c r="K4" i="2"/>
</calcChain>
</file>

<file path=xl/sharedStrings.xml><?xml version="1.0" encoding="utf-8"?>
<sst xmlns="http://schemas.openxmlformats.org/spreadsheetml/2006/main" count="276" uniqueCount="170">
  <si>
    <t>Kirgiz</t>
  </si>
  <si>
    <t>start_date</t>
  </si>
  <si>
    <t>end_date</t>
  </si>
  <si>
    <t>duration</t>
  </si>
  <si>
    <t>peak</t>
  </si>
  <si>
    <t>sum</t>
  </si>
  <si>
    <t>average</t>
  </si>
  <si>
    <t>median</t>
  </si>
  <si>
    <t>12/01/1954</t>
  </si>
  <si>
    <t>04/01/1955</t>
  </si>
  <si>
    <t>4</t>
  </si>
  <si>
    <t>-2.02</t>
  </si>
  <si>
    <t>-4.77</t>
  </si>
  <si>
    <t>-1.19</t>
  </si>
  <si>
    <t>-1.32</t>
  </si>
  <si>
    <t>11/01/1955</t>
  </si>
  <si>
    <t>02/01/1956</t>
  </si>
  <si>
    <t>3</t>
  </si>
  <si>
    <t>-1.14</t>
  </si>
  <si>
    <t>-1.59</t>
  </si>
  <si>
    <t>-0.53</t>
  </si>
  <si>
    <t>-0.38</t>
  </si>
  <si>
    <t>05/01/1956</t>
  </si>
  <si>
    <t>08/01/1956</t>
  </si>
  <si>
    <t>-1.99</t>
  </si>
  <si>
    <t>-4.45</t>
  </si>
  <si>
    <t>-1.48</t>
  </si>
  <si>
    <t>-1.36</t>
  </si>
  <si>
    <t>10/01/1956</t>
  </si>
  <si>
    <t>08/01/1957</t>
  </si>
  <si>
    <t>10</t>
  </si>
  <si>
    <t>-2.31</t>
  </si>
  <si>
    <t>-14.39</t>
  </si>
  <si>
    <t>-1.44</t>
  </si>
  <si>
    <t>-1.3</t>
  </si>
  <si>
    <t>07/01/1959</t>
  </si>
  <si>
    <t>11/01/1959</t>
  </si>
  <si>
    <t>-1.72</t>
  </si>
  <si>
    <t>-3.25</t>
  </si>
  <si>
    <t>-0.81</t>
  </si>
  <si>
    <t>-0.61</t>
  </si>
  <si>
    <t>08/01/1960</t>
  </si>
  <si>
    <t>11/01/1960</t>
  </si>
  <si>
    <t>-1.7</t>
  </si>
  <si>
    <t>-2.75</t>
  </si>
  <si>
    <t>-0.92</t>
  </si>
  <si>
    <t>-0.95</t>
  </si>
  <si>
    <t>02/01/1961</t>
  </si>
  <si>
    <t>04/01/1961</t>
  </si>
  <si>
    <t>2</t>
  </si>
  <si>
    <t>-1.05</t>
  </si>
  <si>
    <t>-1.73</t>
  </si>
  <si>
    <t>-0.86</t>
  </si>
  <si>
    <t>07/01/1961</t>
  </si>
  <si>
    <t>06/01/1962</t>
  </si>
  <si>
    <t>11</t>
  </si>
  <si>
    <t>-1.29</t>
  </si>
  <si>
    <t>-7.96</t>
  </si>
  <si>
    <t>-0.72</t>
  </si>
  <si>
    <t>-0.64</t>
  </si>
  <si>
    <t>09/01/1962</t>
  </si>
  <si>
    <t>11/01/1962</t>
  </si>
  <si>
    <t>-1.04</t>
  </si>
  <si>
    <t>-1.08</t>
  </si>
  <si>
    <t>-0.54</t>
  </si>
  <si>
    <t>10/01/1964</t>
  </si>
  <si>
    <t>03/01/1965</t>
  </si>
  <si>
    <t>5</t>
  </si>
  <si>
    <t>-2.44</t>
  </si>
  <si>
    <t>-8.82</t>
  </si>
  <si>
    <t>-1.76</t>
  </si>
  <si>
    <t>-1.88</t>
  </si>
  <si>
    <t>06/01/1965</t>
  </si>
  <si>
    <t>10/01/1965</t>
  </si>
  <si>
    <t>-1.78</t>
  </si>
  <si>
    <t>-3.96</t>
  </si>
  <si>
    <t>-0.99</t>
  </si>
  <si>
    <t>-1.07</t>
  </si>
  <si>
    <t>06/01/1966</t>
  </si>
  <si>
    <t>10/01/1966</t>
  </si>
  <si>
    <t>-1.46</t>
  </si>
  <si>
    <t>-3.52</t>
  </si>
  <si>
    <t>-0.88</t>
  </si>
  <si>
    <t>-1.02</t>
  </si>
  <si>
    <t>03/01/1967</t>
  </si>
  <si>
    <t>04/01/1967</t>
  </si>
  <si>
    <t>1</t>
  </si>
  <si>
    <t>-1.43</t>
  </si>
  <si>
    <t>07/01/1970</t>
  </si>
  <si>
    <t>12/01/1970</t>
  </si>
  <si>
    <t>-3.33</t>
  </si>
  <si>
    <t>-0.67</t>
  </si>
  <si>
    <t>-0.85</t>
  </si>
  <si>
    <t>08/01/1976</t>
  </si>
  <si>
    <t>10/01/1976</t>
  </si>
  <si>
    <t>-2.52</t>
  </si>
  <si>
    <t>-3.43</t>
  </si>
  <si>
    <t>04/01/1977</t>
  </si>
  <si>
    <t>05/01/1977</t>
  </si>
  <si>
    <t>-1.8</t>
  </si>
  <si>
    <t>03/01/1978</t>
  </si>
  <si>
    <t>07/01/1978</t>
  </si>
  <si>
    <t>-1.28</t>
  </si>
  <si>
    <t>-3.46</t>
  </si>
  <si>
    <t>09/01/1978</t>
  </si>
  <si>
    <t>11/01/1978</t>
  </si>
  <si>
    <t>-3.37</t>
  </si>
  <si>
    <t>-1.69</t>
  </si>
  <si>
    <t>08/01/1979</t>
  </si>
  <si>
    <t>02/01/1980</t>
  </si>
  <si>
    <t>6</t>
  </si>
  <si>
    <t>-1.17</t>
  </si>
  <si>
    <t>-4.53</t>
  </si>
  <si>
    <t>-0.76</t>
  </si>
  <si>
    <t>12/01/1981</t>
  </si>
  <si>
    <t>07/01/1982</t>
  </si>
  <si>
    <t>7</t>
  </si>
  <si>
    <t>-1.4</t>
  </si>
  <si>
    <t>-6.44</t>
  </si>
  <si>
    <t>-0.9</t>
  </si>
  <si>
    <t>04/01/1983</t>
  </si>
  <si>
    <t>07/01/1983</t>
  </si>
  <si>
    <t>-2.23</t>
  </si>
  <si>
    <t>-0.74</t>
  </si>
  <si>
    <t>09/01/1983</t>
  </si>
  <si>
    <t>10/01/1984</t>
  </si>
  <si>
    <t>13</t>
  </si>
  <si>
    <t>-2.35</t>
  </si>
  <si>
    <t>-12.64</t>
  </si>
  <si>
    <t>-0.97</t>
  </si>
  <si>
    <t>04/01/1985</t>
  </si>
  <si>
    <t>07/01/1985</t>
  </si>
  <si>
    <t>-1.09</t>
  </si>
  <si>
    <t>-2.49</t>
  </si>
  <si>
    <t>-0.83</t>
  </si>
  <si>
    <t>-0.87</t>
  </si>
  <si>
    <t>01/01/1986</t>
  </si>
  <si>
    <t>08/01/1986</t>
  </si>
  <si>
    <t>-1.58</t>
  </si>
  <si>
    <t>-7.76</t>
  </si>
  <si>
    <t>-1.11</t>
  </si>
  <si>
    <t>-1.18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</si>
  <si>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</si>
  <si>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</si>
  <si>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</si>
  <si>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</si>
  <si>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</si>
  <si>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</si>
  <si>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</si>
  <si>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</si>
  <si>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</si>
  <si>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</si>
  <si>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</si>
  <si>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</si>
  <si>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</si>
  <si>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</si>
  <si>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</si>
  <si>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</si>
  <si>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</si>
  <si>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</si>
  <si>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</si>
  <si>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</si>
  <si>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(-0.1)</t>
  </si>
  <si>
    <t>Slope</t>
  </si>
  <si>
    <t>K calculated</t>
  </si>
  <si>
    <t>Log Q</t>
  </si>
  <si>
    <t>Q</t>
  </si>
  <si>
    <t>K (0)</t>
  </si>
  <si>
    <t>K (0.2)</t>
  </si>
  <si>
    <t>K (0.3)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</si>
</sst>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I26" sqref="I3:I26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142</v>
      </c>
    </row>
    <row r="3" spans="1:9" x14ac:dyDescent="0.35">
      <c r="A3" t="s">
        <v>60</v>
      </c>
      <c r="B3" t="s">
        <v>61</v>
      </c>
      <c r="C3" t="s">
        <v>49</v>
      </c>
      <c r="D3" t="s">
        <v>62</v>
      </c>
      <c r="E3" t="s">
        <v>63</v>
      </c>
      <c r="F3" t="s">
        <v>64</v>
      </c>
      <c r="G3" t="s">
        <v>64</v>
      </c>
      <c r="H3">
        <f>C3*1</f>
        <v>2</v>
      </c>
      <c r="I3">
        <f>E3*-1</f>
        <v>1.08</v>
      </c>
    </row>
    <row r="4" spans="1:9" x14ac:dyDescent="0.35">
      <c r="A4" t="s">
        <v>84</v>
      </c>
      <c r="B4" t="s">
        <v>85</v>
      </c>
      <c r="C4" t="s">
        <v>86</v>
      </c>
      <c r="D4" t="s">
        <v>87</v>
      </c>
      <c r="E4" t="s">
        <v>87</v>
      </c>
      <c r="F4" t="s">
        <v>87</v>
      </c>
      <c r="G4" t="s">
        <v>87</v>
      </c>
      <c r="H4">
        <f>C4*1</f>
        <v>1</v>
      </c>
      <c r="I4">
        <f>E4*-1</f>
        <v>1.43</v>
      </c>
    </row>
    <row r="5" spans="1:9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>
        <f>C5*1</f>
        <v>3</v>
      </c>
      <c r="I5">
        <f>E5*-1</f>
        <v>1.59</v>
      </c>
    </row>
    <row r="6" spans="1:9" x14ac:dyDescent="0.35">
      <c r="A6" t="s">
        <v>47</v>
      </c>
      <c r="B6" t="s">
        <v>48</v>
      </c>
      <c r="C6" t="s">
        <v>49</v>
      </c>
      <c r="D6" t="s">
        <v>50</v>
      </c>
      <c r="E6" t="s">
        <v>51</v>
      </c>
      <c r="F6" t="s">
        <v>52</v>
      </c>
      <c r="G6" t="s">
        <v>52</v>
      </c>
      <c r="H6">
        <f>C6*1</f>
        <v>2</v>
      </c>
      <c r="I6">
        <f>E6*-1</f>
        <v>1.73</v>
      </c>
    </row>
    <row r="7" spans="1:9" x14ac:dyDescent="0.35">
      <c r="A7" t="s">
        <v>97</v>
      </c>
      <c r="B7" t="s">
        <v>98</v>
      </c>
      <c r="C7" t="s">
        <v>86</v>
      </c>
      <c r="D7" t="s">
        <v>99</v>
      </c>
      <c r="E7" t="s">
        <v>99</v>
      </c>
      <c r="F7" t="s">
        <v>99</v>
      </c>
      <c r="G7" t="s">
        <v>99</v>
      </c>
      <c r="H7">
        <f>C7*1</f>
        <v>1</v>
      </c>
      <c r="I7">
        <f>E7*-1</f>
        <v>1.8</v>
      </c>
    </row>
    <row r="8" spans="1:9" x14ac:dyDescent="0.35">
      <c r="A8" t="s">
        <v>120</v>
      </c>
      <c r="B8" t="s">
        <v>121</v>
      </c>
      <c r="C8" t="s">
        <v>17</v>
      </c>
      <c r="D8" t="s">
        <v>26</v>
      </c>
      <c r="E8" t="s">
        <v>122</v>
      </c>
      <c r="F8" t="s">
        <v>123</v>
      </c>
      <c r="G8" t="s">
        <v>58</v>
      </c>
      <c r="H8">
        <f>C8*1</f>
        <v>3</v>
      </c>
      <c r="I8">
        <f>E8*-1</f>
        <v>2.23</v>
      </c>
    </row>
    <row r="9" spans="1:9" x14ac:dyDescent="0.35">
      <c r="A9" t="s">
        <v>130</v>
      </c>
      <c r="B9" t="s">
        <v>131</v>
      </c>
      <c r="C9" t="s">
        <v>17</v>
      </c>
      <c r="D9" t="s">
        <v>132</v>
      </c>
      <c r="E9" t="s">
        <v>133</v>
      </c>
      <c r="F9" t="s">
        <v>134</v>
      </c>
      <c r="G9" t="s">
        <v>135</v>
      </c>
      <c r="H9">
        <f>C9*1</f>
        <v>3</v>
      </c>
      <c r="I9">
        <f>E9*-1</f>
        <v>2.4900000000000002</v>
      </c>
    </row>
    <row r="10" spans="1:9" x14ac:dyDescent="0.35">
      <c r="A10" t="s">
        <v>41</v>
      </c>
      <c r="B10" t="s">
        <v>42</v>
      </c>
      <c r="C10" t="s">
        <v>17</v>
      </c>
      <c r="D10" t="s">
        <v>43</v>
      </c>
      <c r="E10" t="s">
        <v>44</v>
      </c>
      <c r="F10" t="s">
        <v>45</v>
      </c>
      <c r="G10" t="s">
        <v>46</v>
      </c>
      <c r="H10">
        <f>C10*1</f>
        <v>3</v>
      </c>
      <c r="I10">
        <f>E10*-1</f>
        <v>2.75</v>
      </c>
    </row>
    <row r="11" spans="1:9" x14ac:dyDescent="0.35">
      <c r="A11" t="s">
        <v>35</v>
      </c>
      <c r="B11" t="s">
        <v>36</v>
      </c>
      <c r="C11" t="s">
        <v>10</v>
      </c>
      <c r="D11" t="s">
        <v>37</v>
      </c>
      <c r="E11" t="s">
        <v>38</v>
      </c>
      <c r="F11" t="s">
        <v>39</v>
      </c>
      <c r="G11" t="s">
        <v>40</v>
      </c>
      <c r="H11">
        <f>C11*1</f>
        <v>4</v>
      </c>
      <c r="I11">
        <f>E11*-1</f>
        <v>3.25</v>
      </c>
    </row>
    <row r="12" spans="1:9" x14ac:dyDescent="0.35">
      <c r="A12" t="s">
        <v>88</v>
      </c>
      <c r="B12" t="s">
        <v>89</v>
      </c>
      <c r="C12" t="s">
        <v>67</v>
      </c>
      <c r="D12" t="s">
        <v>83</v>
      </c>
      <c r="E12" t="s">
        <v>90</v>
      </c>
      <c r="F12" t="s">
        <v>91</v>
      </c>
      <c r="G12" t="s">
        <v>92</v>
      </c>
      <c r="H12">
        <f>C12*1</f>
        <v>5</v>
      </c>
      <c r="I12">
        <f>E12*-1</f>
        <v>3.33</v>
      </c>
    </row>
    <row r="13" spans="1:9" x14ac:dyDescent="0.35">
      <c r="A13" t="s">
        <v>104</v>
      </c>
      <c r="B13" t="s">
        <v>105</v>
      </c>
      <c r="C13" t="s">
        <v>49</v>
      </c>
      <c r="D13" t="s">
        <v>99</v>
      </c>
      <c r="E13" t="s">
        <v>106</v>
      </c>
      <c r="F13" t="s">
        <v>107</v>
      </c>
      <c r="G13" t="s">
        <v>107</v>
      </c>
      <c r="H13">
        <f>C13*1</f>
        <v>2</v>
      </c>
      <c r="I13">
        <f>E13*-1</f>
        <v>3.37</v>
      </c>
    </row>
    <row r="14" spans="1:9" x14ac:dyDescent="0.35">
      <c r="A14" t="s">
        <v>93</v>
      </c>
      <c r="B14" t="s">
        <v>94</v>
      </c>
      <c r="C14" t="s">
        <v>49</v>
      </c>
      <c r="D14" t="s">
        <v>95</v>
      </c>
      <c r="E14" t="s">
        <v>96</v>
      </c>
      <c r="F14" t="s">
        <v>37</v>
      </c>
      <c r="G14" t="s">
        <v>37</v>
      </c>
      <c r="H14">
        <f>C14*1</f>
        <v>2</v>
      </c>
      <c r="I14">
        <f>E14*-1</f>
        <v>3.43</v>
      </c>
    </row>
    <row r="15" spans="1:9" x14ac:dyDescent="0.35">
      <c r="A15" t="s">
        <v>100</v>
      </c>
      <c r="B15" t="s">
        <v>101</v>
      </c>
      <c r="C15" t="s">
        <v>10</v>
      </c>
      <c r="D15" t="s">
        <v>102</v>
      </c>
      <c r="E15" t="s">
        <v>103</v>
      </c>
      <c r="F15" t="s">
        <v>52</v>
      </c>
      <c r="G15" t="s">
        <v>63</v>
      </c>
      <c r="H15">
        <f>C15*1</f>
        <v>4</v>
      </c>
      <c r="I15">
        <f>E15*-1</f>
        <v>3.46</v>
      </c>
    </row>
    <row r="16" spans="1:9" x14ac:dyDescent="0.35">
      <c r="A16" t="s">
        <v>78</v>
      </c>
      <c r="B16" t="s">
        <v>79</v>
      </c>
      <c r="C16" t="s">
        <v>10</v>
      </c>
      <c r="D16" t="s">
        <v>80</v>
      </c>
      <c r="E16" t="s">
        <v>81</v>
      </c>
      <c r="F16" t="s">
        <v>82</v>
      </c>
      <c r="G16" t="s">
        <v>83</v>
      </c>
      <c r="H16">
        <f>C16*1</f>
        <v>4</v>
      </c>
      <c r="I16">
        <f>E16*-1</f>
        <v>3.52</v>
      </c>
    </row>
    <row r="17" spans="1:9" x14ac:dyDescent="0.35">
      <c r="A17" t="s">
        <v>72</v>
      </c>
      <c r="B17" t="s">
        <v>73</v>
      </c>
      <c r="C17" t="s">
        <v>10</v>
      </c>
      <c r="D17" t="s">
        <v>74</v>
      </c>
      <c r="E17" t="s">
        <v>75</v>
      </c>
      <c r="F17" t="s">
        <v>76</v>
      </c>
      <c r="G17" t="s">
        <v>77</v>
      </c>
      <c r="H17">
        <f>C17*1</f>
        <v>4</v>
      </c>
      <c r="I17">
        <f>E17*-1</f>
        <v>3.96</v>
      </c>
    </row>
    <row r="18" spans="1:9" x14ac:dyDescent="0.35">
      <c r="A18" t="s">
        <v>22</v>
      </c>
      <c r="B18" t="s">
        <v>23</v>
      </c>
      <c r="C18" t="s">
        <v>17</v>
      </c>
      <c r="D18" t="s">
        <v>24</v>
      </c>
      <c r="E18" t="s">
        <v>25</v>
      </c>
      <c r="F18" t="s">
        <v>26</v>
      </c>
      <c r="G18" t="s">
        <v>27</v>
      </c>
      <c r="H18">
        <f>C18*1</f>
        <v>3</v>
      </c>
      <c r="I18">
        <f>E18*-1</f>
        <v>4.45</v>
      </c>
    </row>
    <row r="19" spans="1:9" x14ac:dyDescent="0.35">
      <c r="A19" t="s">
        <v>108</v>
      </c>
      <c r="B19" t="s">
        <v>109</v>
      </c>
      <c r="C19" t="s">
        <v>110</v>
      </c>
      <c r="D19" t="s">
        <v>111</v>
      </c>
      <c r="E19" t="s">
        <v>112</v>
      </c>
      <c r="F19" t="s">
        <v>113</v>
      </c>
      <c r="G19" t="s">
        <v>92</v>
      </c>
      <c r="H19">
        <f>C19*1</f>
        <v>6</v>
      </c>
      <c r="I19">
        <f>E19*-1</f>
        <v>4.53</v>
      </c>
    </row>
    <row r="20" spans="1:9" x14ac:dyDescent="0.35">
      <c r="A20" t="s">
        <v>8</v>
      </c>
      <c r="B20" t="s">
        <v>9</v>
      </c>
      <c r="C20" t="s">
        <v>10</v>
      </c>
      <c r="D20" t="s">
        <v>11</v>
      </c>
      <c r="E20" t="s">
        <v>12</v>
      </c>
      <c r="F20" t="s">
        <v>13</v>
      </c>
      <c r="G20" t="s">
        <v>14</v>
      </c>
      <c r="H20">
        <f>C20*1</f>
        <v>4</v>
      </c>
      <c r="I20">
        <f>E20*-1</f>
        <v>4.7699999999999996</v>
      </c>
    </row>
    <row r="21" spans="1:9" x14ac:dyDescent="0.35">
      <c r="A21" t="s">
        <v>114</v>
      </c>
      <c r="B21" t="s">
        <v>115</v>
      </c>
      <c r="C21" t="s">
        <v>116</v>
      </c>
      <c r="D21" t="s">
        <v>117</v>
      </c>
      <c r="E21" t="s">
        <v>118</v>
      </c>
      <c r="F21" t="s">
        <v>45</v>
      </c>
      <c r="G21" t="s">
        <v>119</v>
      </c>
      <c r="H21">
        <f>C21*1</f>
        <v>7</v>
      </c>
      <c r="I21">
        <f>E21*-1</f>
        <v>6.44</v>
      </c>
    </row>
    <row r="22" spans="1:9" x14ac:dyDescent="0.35">
      <c r="A22" t="s">
        <v>136</v>
      </c>
      <c r="B22" t="s">
        <v>137</v>
      </c>
      <c r="C22" t="s">
        <v>116</v>
      </c>
      <c r="D22" t="s">
        <v>138</v>
      </c>
      <c r="E22" t="s">
        <v>139</v>
      </c>
      <c r="F22" t="s">
        <v>140</v>
      </c>
      <c r="G22" t="s">
        <v>141</v>
      </c>
      <c r="H22">
        <f>C22*1</f>
        <v>7</v>
      </c>
      <c r="I22">
        <f>E22*-1</f>
        <v>7.76</v>
      </c>
    </row>
    <row r="23" spans="1:9" x14ac:dyDescent="0.35">
      <c r="A23" t="s">
        <v>53</v>
      </c>
      <c r="B23" t="s">
        <v>54</v>
      </c>
      <c r="C23" t="s">
        <v>55</v>
      </c>
      <c r="D23" t="s">
        <v>56</v>
      </c>
      <c r="E23" t="s">
        <v>57</v>
      </c>
      <c r="F23" t="s">
        <v>58</v>
      </c>
      <c r="G23" t="s">
        <v>59</v>
      </c>
      <c r="H23">
        <f>C23*1</f>
        <v>11</v>
      </c>
      <c r="I23">
        <f>E23*-1</f>
        <v>7.96</v>
      </c>
    </row>
    <row r="24" spans="1:9" x14ac:dyDescent="0.35">
      <c r="A24" t="s">
        <v>65</v>
      </c>
      <c r="B24" t="s">
        <v>66</v>
      </c>
      <c r="C24" t="s">
        <v>67</v>
      </c>
      <c r="D24" t="s">
        <v>68</v>
      </c>
      <c r="E24" t="s">
        <v>69</v>
      </c>
      <c r="F24" t="s">
        <v>70</v>
      </c>
      <c r="G24" t="s">
        <v>71</v>
      </c>
      <c r="H24">
        <f>C24*1</f>
        <v>5</v>
      </c>
      <c r="I24">
        <f>E24*-1</f>
        <v>8.82</v>
      </c>
    </row>
    <row r="25" spans="1:9" x14ac:dyDescent="0.35">
      <c r="A25" t="s">
        <v>124</v>
      </c>
      <c r="B25" t="s">
        <v>125</v>
      </c>
      <c r="C25" t="s">
        <v>126</v>
      </c>
      <c r="D25" t="s">
        <v>127</v>
      </c>
      <c r="E25" t="s">
        <v>128</v>
      </c>
      <c r="F25" t="s">
        <v>129</v>
      </c>
      <c r="G25" t="s">
        <v>45</v>
      </c>
      <c r="H25">
        <f>C25*1</f>
        <v>13</v>
      </c>
      <c r="I25">
        <f>E25*-1</f>
        <v>12.64</v>
      </c>
    </row>
    <row r="26" spans="1:9" x14ac:dyDescent="0.35">
      <c r="A26" t="s">
        <v>28</v>
      </c>
      <c r="B26" t="s">
        <v>29</v>
      </c>
      <c r="C26" t="s">
        <v>30</v>
      </c>
      <c r="D26" t="s">
        <v>31</v>
      </c>
      <c r="E26" t="s">
        <v>32</v>
      </c>
      <c r="F26" t="s">
        <v>33</v>
      </c>
      <c r="G26" t="s">
        <v>34</v>
      </c>
      <c r="H26">
        <f>C26*1</f>
        <v>10</v>
      </c>
      <c r="I26">
        <f>E26*-1</f>
        <v>14.39</v>
      </c>
    </row>
  </sheetData>
  <sortState xmlns:xlrd2="http://schemas.microsoft.com/office/spreadsheetml/2017/richdata2" ref="A3:I27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F8811-A6B6-4E4D-83D2-77E47B137E33}">
  <dimension ref="A1:K35"/>
  <sheetViews>
    <sheetView topLeftCell="A19" workbookViewId="0">
      <selection activeCell="D33" sqref="D33"/>
    </sheetView>
  </sheetViews>
  <sheetFormatPr defaultRowHeight="14.5" x14ac:dyDescent="0.35"/>
  <sheetData>
    <row r="1" spans="1:11" x14ac:dyDescent="0.3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  <c r="G1" t="s">
        <v>149</v>
      </c>
      <c r="H1" t="s">
        <v>150</v>
      </c>
      <c r="J1" t="s">
        <v>151</v>
      </c>
      <c r="K1">
        <f>COUNT(C2:C25)</f>
        <v>24</v>
      </c>
    </row>
    <row r="2" spans="1:11" x14ac:dyDescent="0.35">
      <c r="A2">
        <v>1</v>
      </c>
      <c r="B2" t="s">
        <v>84</v>
      </c>
      <c r="C2">
        <v>1</v>
      </c>
      <c r="D2">
        <f t="shared" ref="D2:D25" si="0">LOG(C2)</f>
        <v>0</v>
      </c>
      <c r="E2">
        <f t="shared" ref="E2:E25" si="1">(D2-$K$3)^2</f>
        <v>0.32213426655830035</v>
      </c>
      <c r="F2">
        <f t="shared" ref="F2:F25" si="2">(D2-$K$3)^3</f>
        <v>-0.18283333749206218</v>
      </c>
      <c r="G2">
        <f t="shared" ref="G2:G25" si="3">($K$1+1)/A2</f>
        <v>25</v>
      </c>
      <c r="H2">
        <f t="shared" ref="H2:H25" si="4">1/G2</f>
        <v>0.04</v>
      </c>
      <c r="J2" t="s">
        <v>152</v>
      </c>
      <c r="K2">
        <f>AVERAGE(C2:C25)</f>
        <v>4.541666666666667</v>
      </c>
    </row>
    <row r="3" spans="1:11" x14ac:dyDescent="0.35">
      <c r="A3">
        <v>2</v>
      </c>
      <c r="B3" t="s">
        <v>97</v>
      </c>
      <c r="C3">
        <v>1</v>
      </c>
      <c r="D3">
        <f t="shared" si="0"/>
        <v>0</v>
      </c>
      <c r="E3">
        <f t="shared" si="1"/>
        <v>0.32213426655830035</v>
      </c>
      <c r="F3">
        <f t="shared" si="2"/>
        <v>-0.18283333749206218</v>
      </c>
      <c r="G3">
        <f t="shared" si="3"/>
        <v>12.5</v>
      </c>
      <c r="H3">
        <f t="shared" si="4"/>
        <v>0.08</v>
      </c>
      <c r="J3" t="s">
        <v>153</v>
      </c>
      <c r="K3">
        <f>AVERAGE(D2:D25)</f>
        <v>0.5675687328934711</v>
      </c>
    </row>
    <row r="4" spans="1:11" x14ac:dyDescent="0.35">
      <c r="A4">
        <v>3</v>
      </c>
      <c r="B4" t="s">
        <v>47</v>
      </c>
      <c r="C4">
        <v>2</v>
      </c>
      <c r="D4">
        <f t="shared" si="0"/>
        <v>0.3010299956639812</v>
      </c>
      <c r="E4">
        <f t="shared" si="1"/>
        <v>7.104289844389107E-2</v>
      </c>
      <c r="F4">
        <f t="shared" si="2"/>
        <v>-1.893568444035762E-2</v>
      </c>
      <c r="G4">
        <f t="shared" si="3"/>
        <v>8.3333333333333339</v>
      </c>
      <c r="H4">
        <f t="shared" si="4"/>
        <v>0.12</v>
      </c>
      <c r="J4" t="s">
        <v>154</v>
      </c>
      <c r="K4">
        <f>SUM(E2:E25)</f>
        <v>1.9182458737922194</v>
      </c>
    </row>
    <row r="5" spans="1:11" x14ac:dyDescent="0.35">
      <c r="A5">
        <v>4</v>
      </c>
      <c r="B5" t="s">
        <v>60</v>
      </c>
      <c r="C5">
        <v>2</v>
      </c>
      <c r="D5">
        <f t="shared" si="0"/>
        <v>0.3010299956639812</v>
      </c>
      <c r="E5">
        <f t="shared" si="1"/>
        <v>7.104289844389107E-2</v>
      </c>
      <c r="F5">
        <f t="shared" si="2"/>
        <v>-1.893568444035762E-2</v>
      </c>
      <c r="G5">
        <f t="shared" si="3"/>
        <v>6.25</v>
      </c>
      <c r="H5">
        <f t="shared" si="4"/>
        <v>0.16</v>
      </c>
      <c r="J5" t="s">
        <v>155</v>
      </c>
      <c r="K5">
        <f>SUM(F2:F25)</f>
        <v>-3.7928295286798835E-2</v>
      </c>
    </row>
    <row r="6" spans="1:11" x14ac:dyDescent="0.35">
      <c r="A6">
        <v>5</v>
      </c>
      <c r="B6" t="s">
        <v>93</v>
      </c>
      <c r="C6">
        <v>2</v>
      </c>
      <c r="D6">
        <f t="shared" si="0"/>
        <v>0.3010299956639812</v>
      </c>
      <c r="E6">
        <f t="shared" si="1"/>
        <v>7.104289844389107E-2</v>
      </c>
      <c r="F6">
        <f t="shared" si="2"/>
        <v>-1.893568444035762E-2</v>
      </c>
      <c r="G6">
        <f t="shared" si="3"/>
        <v>5</v>
      </c>
      <c r="H6">
        <f t="shared" si="4"/>
        <v>0.2</v>
      </c>
      <c r="J6" t="s">
        <v>156</v>
      </c>
      <c r="K6">
        <f>VAR(D2:D25)</f>
        <v>8.3401994512705205E-2</v>
      </c>
    </row>
    <row r="7" spans="1:11" x14ac:dyDescent="0.35">
      <c r="A7">
        <v>6</v>
      </c>
      <c r="B7" t="s">
        <v>104</v>
      </c>
      <c r="C7">
        <v>2</v>
      </c>
      <c r="D7">
        <f t="shared" si="0"/>
        <v>0.3010299956639812</v>
      </c>
      <c r="E7">
        <f t="shared" si="1"/>
        <v>7.104289844389107E-2</v>
      </c>
      <c r="F7">
        <f t="shared" si="2"/>
        <v>-1.893568444035762E-2</v>
      </c>
      <c r="G7">
        <f t="shared" si="3"/>
        <v>4.166666666666667</v>
      </c>
      <c r="H7">
        <f t="shared" si="4"/>
        <v>0.24</v>
      </c>
      <c r="J7" t="s">
        <v>157</v>
      </c>
      <c r="K7">
        <f>STDEV(D2:D25)</f>
        <v>0.28879403475955873</v>
      </c>
    </row>
    <row r="8" spans="1:11" x14ac:dyDescent="0.35">
      <c r="A8">
        <v>7</v>
      </c>
      <c r="B8" t="s">
        <v>15</v>
      </c>
      <c r="C8">
        <v>3</v>
      </c>
      <c r="D8">
        <f t="shared" si="0"/>
        <v>0.47712125471966244</v>
      </c>
      <c r="E8">
        <f t="shared" si="1"/>
        <v>8.1807463080015939E-3</v>
      </c>
      <c r="F8">
        <f t="shared" si="2"/>
        <v>-7.3992787313843995E-4</v>
      </c>
      <c r="G8">
        <f t="shared" si="3"/>
        <v>3.5714285714285716</v>
      </c>
      <c r="H8">
        <f t="shared" si="4"/>
        <v>0.27999999999999997</v>
      </c>
      <c r="J8" t="s">
        <v>158</v>
      </c>
      <c r="K8">
        <f>SKEW(D2:D25)</f>
        <v>-7.4689472693603279E-2</v>
      </c>
    </row>
    <row r="9" spans="1:11" x14ac:dyDescent="0.35">
      <c r="A9">
        <v>8</v>
      </c>
      <c r="B9" t="s">
        <v>22</v>
      </c>
      <c r="C9">
        <v>3</v>
      </c>
      <c r="D9">
        <f t="shared" si="0"/>
        <v>0.47712125471966244</v>
      </c>
      <c r="E9">
        <f t="shared" si="1"/>
        <v>8.1807463080015939E-3</v>
      </c>
      <c r="F9">
        <f t="shared" si="2"/>
        <v>-7.3992787313843995E-4</v>
      </c>
      <c r="G9">
        <f t="shared" si="3"/>
        <v>3.125</v>
      </c>
      <c r="H9">
        <f t="shared" si="4"/>
        <v>0.32</v>
      </c>
      <c r="J9" t="s">
        <v>159</v>
      </c>
      <c r="K9">
        <v>0</v>
      </c>
    </row>
    <row r="10" spans="1:11" x14ac:dyDescent="0.35">
      <c r="A10">
        <v>9</v>
      </c>
      <c r="B10" t="s">
        <v>41</v>
      </c>
      <c r="C10">
        <v>3</v>
      </c>
      <c r="D10">
        <f t="shared" si="0"/>
        <v>0.47712125471966244</v>
      </c>
      <c r="E10">
        <f t="shared" si="1"/>
        <v>8.1807463080015939E-3</v>
      </c>
      <c r="F10">
        <f t="shared" si="2"/>
        <v>-7.3992787313843995E-4</v>
      </c>
      <c r="G10">
        <f t="shared" si="3"/>
        <v>2.7777777777777777</v>
      </c>
      <c r="H10">
        <f t="shared" si="4"/>
        <v>0.36</v>
      </c>
      <c r="J10" t="s">
        <v>160</v>
      </c>
      <c r="K10">
        <v>-0.1</v>
      </c>
    </row>
    <row r="11" spans="1:11" x14ac:dyDescent="0.35">
      <c r="A11">
        <v>10</v>
      </c>
      <c r="B11" t="s">
        <v>120</v>
      </c>
      <c r="C11">
        <v>3</v>
      </c>
      <c r="D11">
        <f t="shared" si="0"/>
        <v>0.47712125471966244</v>
      </c>
      <c r="E11">
        <f t="shared" si="1"/>
        <v>8.1807463080015939E-3</v>
      </c>
      <c r="F11">
        <f t="shared" si="2"/>
        <v>-7.3992787313843995E-4</v>
      </c>
      <c r="G11">
        <f t="shared" si="3"/>
        <v>2.5</v>
      </c>
      <c r="H11">
        <f t="shared" si="4"/>
        <v>0.4</v>
      </c>
    </row>
    <row r="12" spans="1:11" x14ac:dyDescent="0.35">
      <c r="A12">
        <v>11</v>
      </c>
      <c r="B12" t="s">
        <v>130</v>
      </c>
      <c r="C12">
        <v>3</v>
      </c>
      <c r="D12">
        <f t="shared" si="0"/>
        <v>0.47712125471966244</v>
      </c>
      <c r="E12">
        <f t="shared" si="1"/>
        <v>8.1807463080015939E-3</v>
      </c>
      <c r="F12">
        <f t="shared" si="2"/>
        <v>-7.3992787313843995E-4</v>
      </c>
      <c r="G12">
        <f t="shared" si="3"/>
        <v>2.2727272727272729</v>
      </c>
      <c r="H12">
        <f t="shared" si="4"/>
        <v>0.43999999999999995</v>
      </c>
    </row>
    <row r="13" spans="1:11" x14ac:dyDescent="0.35">
      <c r="A13">
        <v>12</v>
      </c>
      <c r="B13" t="s">
        <v>8</v>
      </c>
      <c r="C13">
        <v>4</v>
      </c>
      <c r="D13">
        <f t="shared" si="0"/>
        <v>0.6020599913279624</v>
      </c>
      <c r="E13">
        <f t="shared" si="1"/>
        <v>1.1896469083948673E-3</v>
      </c>
      <c r="F13">
        <f t="shared" si="2"/>
        <v>4.1032418963240968E-5</v>
      </c>
      <c r="G13">
        <f t="shared" si="3"/>
        <v>2.0833333333333335</v>
      </c>
      <c r="H13">
        <f t="shared" si="4"/>
        <v>0.48</v>
      </c>
    </row>
    <row r="14" spans="1:11" x14ac:dyDescent="0.35">
      <c r="A14">
        <v>13</v>
      </c>
      <c r="B14" t="s">
        <v>35</v>
      </c>
      <c r="C14">
        <v>4</v>
      </c>
      <c r="D14">
        <f t="shared" si="0"/>
        <v>0.6020599913279624</v>
      </c>
      <c r="E14">
        <f t="shared" si="1"/>
        <v>1.1896469083948673E-3</v>
      </c>
      <c r="F14">
        <f t="shared" si="2"/>
        <v>4.1032418963240968E-5</v>
      </c>
      <c r="G14">
        <f t="shared" si="3"/>
        <v>1.9230769230769231</v>
      </c>
      <c r="H14">
        <f t="shared" si="4"/>
        <v>0.52</v>
      </c>
    </row>
    <row r="15" spans="1:11" x14ac:dyDescent="0.35">
      <c r="A15">
        <v>14</v>
      </c>
      <c r="B15" t="s">
        <v>72</v>
      </c>
      <c r="C15">
        <v>4</v>
      </c>
      <c r="D15">
        <f t="shared" si="0"/>
        <v>0.6020599913279624</v>
      </c>
      <c r="E15">
        <f t="shared" si="1"/>
        <v>1.1896469083948673E-3</v>
      </c>
      <c r="F15">
        <f t="shared" si="2"/>
        <v>4.1032418963240968E-5</v>
      </c>
      <c r="G15">
        <f t="shared" si="3"/>
        <v>1.7857142857142858</v>
      </c>
      <c r="H15">
        <f t="shared" si="4"/>
        <v>0.55999999999999994</v>
      </c>
    </row>
    <row r="16" spans="1:11" x14ac:dyDescent="0.35">
      <c r="A16">
        <v>15</v>
      </c>
      <c r="B16" t="s">
        <v>78</v>
      </c>
      <c r="C16">
        <v>4</v>
      </c>
      <c r="D16">
        <f t="shared" si="0"/>
        <v>0.6020599913279624</v>
      </c>
      <c r="E16">
        <f t="shared" si="1"/>
        <v>1.1896469083948673E-3</v>
      </c>
      <c r="F16">
        <f t="shared" si="2"/>
        <v>4.1032418963240968E-5</v>
      </c>
      <c r="G16">
        <f t="shared" si="3"/>
        <v>1.6666666666666667</v>
      </c>
      <c r="H16">
        <f t="shared" si="4"/>
        <v>0.6</v>
      </c>
    </row>
    <row r="17" spans="1:8" x14ac:dyDescent="0.35">
      <c r="A17">
        <v>16</v>
      </c>
      <c r="B17" t="s">
        <v>100</v>
      </c>
      <c r="C17">
        <v>4</v>
      </c>
      <c r="D17">
        <f t="shared" si="0"/>
        <v>0.6020599913279624</v>
      </c>
      <c r="E17">
        <f t="shared" si="1"/>
        <v>1.1896469083948673E-3</v>
      </c>
      <c r="F17">
        <f t="shared" si="2"/>
        <v>4.1032418963240968E-5</v>
      </c>
      <c r="G17">
        <f t="shared" si="3"/>
        <v>1.5625</v>
      </c>
      <c r="H17">
        <f t="shared" si="4"/>
        <v>0.64</v>
      </c>
    </row>
    <row r="18" spans="1:8" x14ac:dyDescent="0.35">
      <c r="A18">
        <v>17</v>
      </c>
      <c r="B18" t="s">
        <v>65</v>
      </c>
      <c r="C18">
        <v>5</v>
      </c>
      <c r="D18">
        <f t="shared" si="0"/>
        <v>0.69897000433601886</v>
      </c>
      <c r="E18">
        <f t="shared" si="1"/>
        <v>1.7266294136718117E-2</v>
      </c>
      <c r="F18">
        <f t="shared" si="2"/>
        <v>2.2688130026657684E-3</v>
      </c>
      <c r="G18">
        <f t="shared" si="3"/>
        <v>1.4705882352941178</v>
      </c>
      <c r="H18">
        <f t="shared" si="4"/>
        <v>0.67999999999999994</v>
      </c>
    </row>
    <row r="19" spans="1:8" x14ac:dyDescent="0.35">
      <c r="A19">
        <v>18</v>
      </c>
      <c r="B19" t="s">
        <v>88</v>
      </c>
      <c r="C19">
        <v>5</v>
      </c>
      <c r="D19">
        <f t="shared" si="0"/>
        <v>0.69897000433601886</v>
      </c>
      <c r="E19">
        <f t="shared" si="1"/>
        <v>1.7266294136718117E-2</v>
      </c>
      <c r="F19">
        <f t="shared" si="2"/>
        <v>2.2688130026657684E-3</v>
      </c>
      <c r="G19">
        <f t="shared" si="3"/>
        <v>1.3888888888888888</v>
      </c>
      <c r="H19">
        <f t="shared" si="4"/>
        <v>0.72</v>
      </c>
    </row>
    <row r="20" spans="1:8" x14ac:dyDescent="0.35">
      <c r="A20">
        <v>19</v>
      </c>
      <c r="B20" t="s">
        <v>108</v>
      </c>
      <c r="C20">
        <v>6</v>
      </c>
      <c r="D20">
        <f t="shared" si="0"/>
        <v>0.77815125038364363</v>
      </c>
      <c r="E20">
        <f t="shared" si="1"/>
        <v>4.4344996672498825E-2</v>
      </c>
      <c r="F20">
        <f t="shared" si="2"/>
        <v>9.3382810373881277E-3</v>
      </c>
      <c r="G20">
        <f t="shared" si="3"/>
        <v>1.3157894736842106</v>
      </c>
      <c r="H20">
        <f t="shared" si="4"/>
        <v>0.7599999999999999</v>
      </c>
    </row>
    <row r="21" spans="1:8" x14ac:dyDescent="0.35">
      <c r="A21">
        <v>20</v>
      </c>
      <c r="B21" t="s">
        <v>114</v>
      </c>
      <c r="C21">
        <v>7</v>
      </c>
      <c r="D21">
        <f t="shared" si="0"/>
        <v>0.84509804001425681</v>
      </c>
      <c r="E21">
        <f t="shared" si="1"/>
        <v>7.7022516310943395E-2</v>
      </c>
      <c r="F21">
        <f t="shared" si="2"/>
        <v>2.1376005584475537E-2</v>
      </c>
      <c r="G21">
        <f t="shared" si="3"/>
        <v>1.25</v>
      </c>
      <c r="H21">
        <f t="shared" si="4"/>
        <v>0.8</v>
      </c>
    </row>
    <row r="22" spans="1:8" x14ac:dyDescent="0.35">
      <c r="A22">
        <v>21</v>
      </c>
      <c r="B22" t="s">
        <v>136</v>
      </c>
      <c r="C22">
        <v>7</v>
      </c>
      <c r="D22">
        <f t="shared" si="0"/>
        <v>0.84509804001425681</v>
      </c>
      <c r="E22">
        <f t="shared" si="1"/>
        <v>7.7022516310943395E-2</v>
      </c>
      <c r="F22">
        <f t="shared" si="2"/>
        <v>2.1376005584475537E-2</v>
      </c>
      <c r="G22">
        <f t="shared" si="3"/>
        <v>1.1904761904761905</v>
      </c>
      <c r="H22">
        <f t="shared" si="4"/>
        <v>0.84</v>
      </c>
    </row>
    <row r="23" spans="1:8" x14ac:dyDescent="0.35">
      <c r="A23">
        <v>22</v>
      </c>
      <c r="B23" t="s">
        <v>28</v>
      </c>
      <c r="C23">
        <v>10</v>
      </c>
      <c r="D23">
        <f t="shared" si="0"/>
        <v>1</v>
      </c>
      <c r="E23">
        <f t="shared" si="1"/>
        <v>0.18699680077135813</v>
      </c>
      <c r="F23">
        <f t="shared" si="2"/>
        <v>8.0863263502425536E-2</v>
      </c>
      <c r="G23">
        <f t="shared" si="3"/>
        <v>1.1363636363636365</v>
      </c>
      <c r="H23">
        <f t="shared" si="4"/>
        <v>0.87999999999999989</v>
      </c>
    </row>
    <row r="24" spans="1:8" x14ac:dyDescent="0.35">
      <c r="A24">
        <v>23</v>
      </c>
      <c r="B24" t="s">
        <v>53</v>
      </c>
      <c r="C24">
        <v>11</v>
      </c>
      <c r="D24">
        <f t="shared" si="0"/>
        <v>1.0413926851582251</v>
      </c>
      <c r="E24">
        <f t="shared" si="1"/>
        <v>0.22450913773979192</v>
      </c>
      <c r="F24">
        <f t="shared" si="2"/>
        <v>0.10637780696342025</v>
      </c>
      <c r="G24">
        <f t="shared" si="3"/>
        <v>1.0869565217391304</v>
      </c>
      <c r="H24">
        <f t="shared" si="4"/>
        <v>0.92</v>
      </c>
    </row>
    <row r="25" spans="1:8" x14ac:dyDescent="0.35">
      <c r="A25">
        <v>24</v>
      </c>
      <c r="B25" t="s">
        <v>124</v>
      </c>
      <c r="C25">
        <v>13</v>
      </c>
      <c r="D25">
        <f t="shared" si="0"/>
        <v>1.1139433523068367</v>
      </c>
      <c r="E25">
        <f t="shared" si="1"/>
        <v>0.29852522473910015</v>
      </c>
      <c r="F25">
        <f t="shared" si="2"/>
        <v>0.16310660605211527</v>
      </c>
      <c r="G25">
        <f t="shared" si="3"/>
        <v>1.0416666666666667</v>
      </c>
      <c r="H25">
        <f t="shared" si="4"/>
        <v>0.96</v>
      </c>
    </row>
    <row r="28" spans="1:8" x14ac:dyDescent="0.35">
      <c r="B28" t="s">
        <v>161</v>
      </c>
      <c r="C28" t="s">
        <v>167</v>
      </c>
      <c r="D28" t="s">
        <v>162</v>
      </c>
      <c r="E28" t="s">
        <v>163</v>
      </c>
      <c r="F28" t="s">
        <v>164</v>
      </c>
      <c r="G28" t="s">
        <v>165</v>
      </c>
      <c r="H28" s="1" t="s">
        <v>166</v>
      </c>
    </row>
    <row r="29" spans="1:8" x14ac:dyDescent="0.35">
      <c r="B29">
        <v>2</v>
      </c>
      <c r="C29">
        <v>0</v>
      </c>
      <c r="D29">
        <v>1.7000000000000001E-2</v>
      </c>
      <c r="E29">
        <f>(C29-D29)/($K$9-$K$10)</f>
        <v>-0.17</v>
      </c>
      <c r="F29" s="2">
        <f>C29+(E29*($K$8-$K$9))</f>
        <v>1.2697210357912558E-2</v>
      </c>
      <c r="G29" s="2">
        <f t="shared" ref="G29:G35" si="5">$K$3+(F29*$K$7)</f>
        <v>0.57123561150292357</v>
      </c>
      <c r="H29" s="3">
        <f t="shared" ref="H29:H35" si="6">10^G29</f>
        <v>3.7259378935173535</v>
      </c>
    </row>
    <row r="30" spans="1:8" x14ac:dyDescent="0.35">
      <c r="B30">
        <v>5</v>
      </c>
      <c r="C30">
        <v>0.84199999999999997</v>
      </c>
      <c r="D30">
        <v>0.84599999999999997</v>
      </c>
      <c r="E30">
        <f t="shared" ref="E30:E35" si="7">(C30-D30)/($K$9-$K$10)</f>
        <v>-4.0000000000000036E-2</v>
      </c>
      <c r="F30" s="2">
        <f t="shared" ref="F30:F35" si="8">C30+(E30*($K$8-$K$9))</f>
        <v>0.84498757890774412</v>
      </c>
      <c r="G30" s="2">
        <f t="shared" si="5"/>
        <v>0.81159610512794955</v>
      </c>
      <c r="H30" s="3">
        <f t="shared" si="6"/>
        <v>6.4803148244212627</v>
      </c>
    </row>
    <row r="31" spans="1:8" x14ac:dyDescent="0.35">
      <c r="B31">
        <v>10</v>
      </c>
      <c r="C31">
        <v>1.282</v>
      </c>
      <c r="D31">
        <v>1.27</v>
      </c>
      <c r="E31">
        <f t="shared" si="7"/>
        <v>0.12000000000000011</v>
      </c>
      <c r="F31" s="2">
        <f t="shared" si="8"/>
        <v>1.2730372632767677</v>
      </c>
      <c r="G31" s="2">
        <f t="shared" si="5"/>
        <v>0.93521430055443544</v>
      </c>
      <c r="H31" s="3">
        <f t="shared" si="6"/>
        <v>8.6141871031044683</v>
      </c>
    </row>
    <row r="32" spans="1:8" x14ac:dyDescent="0.35">
      <c r="B32">
        <v>25</v>
      </c>
      <c r="C32">
        <v>1.7509999999999999</v>
      </c>
      <c r="D32">
        <v>1.716</v>
      </c>
      <c r="E32">
        <f t="shared" si="7"/>
        <v>0.3499999999999992</v>
      </c>
      <c r="F32" s="2">
        <f t="shared" si="8"/>
        <v>1.7248586845572389</v>
      </c>
      <c r="G32" s="2">
        <f t="shared" si="5"/>
        <v>1.0656976317968212</v>
      </c>
      <c r="H32" s="3">
        <f t="shared" si="6"/>
        <v>11.633158137515123</v>
      </c>
    </row>
    <row r="33" spans="2:8" x14ac:dyDescent="0.35">
      <c r="B33">
        <v>50</v>
      </c>
      <c r="C33">
        <v>2.0539999999999998</v>
      </c>
      <c r="D33">
        <v>2</v>
      </c>
      <c r="E33">
        <f t="shared" si="7"/>
        <v>0.53999999999999826</v>
      </c>
      <c r="F33" s="2">
        <f t="shared" si="8"/>
        <v>2.013667684745454</v>
      </c>
      <c r="G33" s="2">
        <f t="shared" si="5"/>
        <v>1.1491039482360499</v>
      </c>
      <c r="H33" s="3">
        <f t="shared" si="6"/>
        <v>14.096261515859595</v>
      </c>
    </row>
    <row r="34" spans="2:8" x14ac:dyDescent="0.35">
      <c r="B34">
        <v>100</v>
      </c>
      <c r="C34">
        <v>2.3260000000000001</v>
      </c>
      <c r="D34">
        <v>2.2519999999999998</v>
      </c>
      <c r="E34">
        <f t="shared" si="7"/>
        <v>0.74000000000000288</v>
      </c>
      <c r="F34" s="2">
        <f t="shared" si="8"/>
        <v>2.2707297902067336</v>
      </c>
      <c r="G34" s="2">
        <f t="shared" si="5"/>
        <v>1.2233419508560002</v>
      </c>
      <c r="H34" s="3">
        <f t="shared" si="6"/>
        <v>16.724069006392774</v>
      </c>
    </row>
    <row r="35" spans="2:8" x14ac:dyDescent="0.35">
      <c r="B35">
        <v>200</v>
      </c>
      <c r="C35">
        <v>2.5760000000000001</v>
      </c>
      <c r="D35">
        <v>2.4820000000000002</v>
      </c>
      <c r="E35">
        <f t="shared" si="7"/>
        <v>0.93999999999999861</v>
      </c>
      <c r="F35" s="2">
        <f t="shared" si="8"/>
        <v>2.505791895668013</v>
      </c>
      <c r="G35" s="2">
        <f t="shared" si="5"/>
        <v>1.2912264847112398</v>
      </c>
      <c r="H35" s="3">
        <f t="shared" si="6"/>
        <v>19.553589102265661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9DD3D-03CB-41BE-8E2D-05494C07EEB9}">
  <dimension ref="A1:K35"/>
  <sheetViews>
    <sheetView tabSelected="1" topLeftCell="A19" workbookViewId="0">
      <selection activeCell="D30" sqref="D30"/>
    </sheetView>
  </sheetViews>
  <sheetFormatPr defaultRowHeight="14.5" x14ac:dyDescent="0.35"/>
  <sheetData>
    <row r="1" spans="1:11" x14ac:dyDescent="0.35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  <c r="G1" t="s">
        <v>149</v>
      </c>
      <c r="H1" t="s">
        <v>150</v>
      </c>
      <c r="J1" t="s">
        <v>151</v>
      </c>
      <c r="K1">
        <f>COUNT(C2:C25)</f>
        <v>24</v>
      </c>
    </row>
    <row r="2" spans="1:11" x14ac:dyDescent="0.35">
      <c r="A2">
        <v>1</v>
      </c>
      <c r="B2" t="s">
        <v>60</v>
      </c>
      <c r="C2">
        <v>1.08</v>
      </c>
      <c r="D2">
        <f t="shared" ref="D2:D25" si="0">LOG(C2)</f>
        <v>3.342375548694973E-2</v>
      </c>
      <c r="E2">
        <f t="shared" ref="E2:E25" si="1">(D2-$K$3)^2</f>
        <v>0.28594069864055488</v>
      </c>
      <c r="F2">
        <f t="shared" ref="F2:F25" si="2">(D2-$K$3)^3</f>
        <v>-0.15290227982305135</v>
      </c>
      <c r="G2">
        <f t="shared" ref="G2:G25" si="3">($K$1+1)/A2</f>
        <v>25</v>
      </c>
      <c r="H2">
        <f t="shared" ref="H2:H25" si="4">1/G2</f>
        <v>0.04</v>
      </c>
      <c r="J2" t="s">
        <v>152</v>
      </c>
      <c r="K2">
        <f>AVERAGE(C2:C25)</f>
        <v>4.6325000000000003</v>
      </c>
    </row>
    <row r="3" spans="1:11" x14ac:dyDescent="0.35">
      <c r="A3">
        <v>2</v>
      </c>
      <c r="B3" t="s">
        <v>84</v>
      </c>
      <c r="C3">
        <v>1.43</v>
      </c>
      <c r="D3">
        <f t="shared" si="0"/>
        <v>0.1553360374650618</v>
      </c>
      <c r="E3">
        <f t="shared" si="1"/>
        <v>0.17042196224070921</v>
      </c>
      <c r="F3">
        <f t="shared" si="2"/>
        <v>-7.035392674178452E-2</v>
      </c>
      <c r="G3">
        <f t="shared" si="3"/>
        <v>12.5</v>
      </c>
      <c r="H3">
        <f t="shared" si="4"/>
        <v>0.08</v>
      </c>
      <c r="J3" t="s">
        <v>153</v>
      </c>
      <c r="K3">
        <f>AVERAGE(D2:D25)</f>
        <v>0.56815798726994948</v>
      </c>
    </row>
    <row r="4" spans="1:11" x14ac:dyDescent="0.35">
      <c r="A4">
        <v>3</v>
      </c>
      <c r="B4" t="s">
        <v>15</v>
      </c>
      <c r="C4">
        <v>1.59</v>
      </c>
      <c r="D4">
        <f t="shared" si="0"/>
        <v>0.20139712432045151</v>
      </c>
      <c r="E4">
        <f t="shared" si="1"/>
        <v>0.13451353059146043</v>
      </c>
      <c r="F4">
        <f t="shared" si="2"/>
        <v>-4.9334298558107718E-2</v>
      </c>
      <c r="G4">
        <f t="shared" si="3"/>
        <v>8.3333333333333339</v>
      </c>
      <c r="H4">
        <f t="shared" si="4"/>
        <v>0.12</v>
      </c>
      <c r="J4" t="s">
        <v>154</v>
      </c>
      <c r="K4">
        <f>SUM(E2:E25)</f>
        <v>1.9759933961650218</v>
      </c>
    </row>
    <row r="5" spans="1:11" x14ac:dyDescent="0.35">
      <c r="A5">
        <v>4</v>
      </c>
      <c r="B5" t="s">
        <v>47</v>
      </c>
      <c r="C5">
        <v>1.73</v>
      </c>
      <c r="D5">
        <f t="shared" si="0"/>
        <v>0.2380461031287954</v>
      </c>
      <c r="E5">
        <f t="shared" si="1"/>
        <v>0.10897385605122276</v>
      </c>
      <c r="F5">
        <f t="shared" si="2"/>
        <v>-3.5973564943196056E-2</v>
      </c>
      <c r="G5">
        <f t="shared" si="3"/>
        <v>6.25</v>
      </c>
      <c r="H5">
        <f t="shared" si="4"/>
        <v>0.16</v>
      </c>
      <c r="J5" t="s">
        <v>155</v>
      </c>
      <c r="K5">
        <f>SUM(F2:F25)</f>
        <v>0.14011490468014587</v>
      </c>
    </row>
    <row r="6" spans="1:11" x14ac:dyDescent="0.35">
      <c r="A6">
        <v>5</v>
      </c>
      <c r="B6" t="s">
        <v>97</v>
      </c>
      <c r="C6">
        <v>1.8</v>
      </c>
      <c r="D6">
        <f t="shared" si="0"/>
        <v>0.25527250510330607</v>
      </c>
      <c r="E6">
        <f t="shared" si="1"/>
        <v>9.7897324950652939E-2</v>
      </c>
      <c r="F6">
        <f t="shared" si="2"/>
        <v>-3.0630651720009616E-2</v>
      </c>
      <c r="G6">
        <f t="shared" si="3"/>
        <v>5</v>
      </c>
      <c r="H6">
        <f t="shared" si="4"/>
        <v>0.2</v>
      </c>
      <c r="J6" t="s">
        <v>156</v>
      </c>
      <c r="K6">
        <f>VAR(D2:D25)</f>
        <v>8.5912756355000897E-2</v>
      </c>
    </row>
    <row r="7" spans="1:11" x14ac:dyDescent="0.35">
      <c r="A7">
        <v>6</v>
      </c>
      <c r="B7" t="s">
        <v>120</v>
      </c>
      <c r="C7">
        <v>2.23</v>
      </c>
      <c r="D7">
        <f t="shared" si="0"/>
        <v>0.34830486304816066</v>
      </c>
      <c r="E7">
        <f t="shared" si="1"/>
        <v>4.8335396230081304E-2</v>
      </c>
      <c r="F7">
        <f t="shared" si="2"/>
        <v>-1.0626687871681448E-2</v>
      </c>
      <c r="G7">
        <f t="shared" si="3"/>
        <v>4.166666666666667</v>
      </c>
      <c r="H7">
        <f t="shared" si="4"/>
        <v>0.24</v>
      </c>
      <c r="J7" t="s">
        <v>157</v>
      </c>
      <c r="K7">
        <f>STDEV(D2:D25)</f>
        <v>0.29310877904798571</v>
      </c>
    </row>
    <row r="8" spans="1:11" x14ac:dyDescent="0.35">
      <c r="A8">
        <v>7</v>
      </c>
      <c r="B8" t="s">
        <v>130</v>
      </c>
      <c r="C8">
        <v>2.4900000000000002</v>
      </c>
      <c r="D8">
        <f t="shared" si="0"/>
        <v>0.3961993470957364</v>
      </c>
      <c r="E8">
        <f t="shared" si="1"/>
        <v>2.9569773930564491E-2</v>
      </c>
      <c r="F8">
        <f t="shared" si="2"/>
        <v>-5.0847781153587658E-3</v>
      </c>
      <c r="G8">
        <f t="shared" si="3"/>
        <v>3.5714285714285716</v>
      </c>
      <c r="H8">
        <f t="shared" si="4"/>
        <v>0.27999999999999997</v>
      </c>
      <c r="J8" t="s">
        <v>158</v>
      </c>
      <c r="K8">
        <f>SKEW(D2:D25)</f>
        <v>0.26391166178564562</v>
      </c>
    </row>
    <row r="9" spans="1:11" x14ac:dyDescent="0.35">
      <c r="A9">
        <v>8</v>
      </c>
      <c r="B9" t="s">
        <v>41</v>
      </c>
      <c r="C9">
        <v>2.75</v>
      </c>
      <c r="D9">
        <f t="shared" si="0"/>
        <v>0.43933269383026263</v>
      </c>
      <c r="E9">
        <f t="shared" si="1"/>
        <v>1.6595956229821424E-2</v>
      </c>
      <c r="F9">
        <f t="shared" si="2"/>
        <v>-2.137978931218944E-3</v>
      </c>
      <c r="G9">
        <f t="shared" si="3"/>
        <v>3.125</v>
      </c>
      <c r="H9">
        <f t="shared" si="4"/>
        <v>0.32</v>
      </c>
      <c r="J9" t="s">
        <v>159</v>
      </c>
      <c r="K9">
        <v>0.2</v>
      </c>
    </row>
    <row r="10" spans="1:11" x14ac:dyDescent="0.35">
      <c r="A10">
        <v>9</v>
      </c>
      <c r="B10" t="s">
        <v>35</v>
      </c>
      <c r="C10">
        <v>3.25</v>
      </c>
      <c r="D10">
        <f t="shared" si="0"/>
        <v>0.51188336097887432</v>
      </c>
      <c r="E10">
        <f t="shared" si="1"/>
        <v>3.1668335642001675E-3</v>
      </c>
      <c r="F10">
        <f t="shared" si="2"/>
        <v>-1.7821237535139799E-4</v>
      </c>
      <c r="G10">
        <f t="shared" si="3"/>
        <v>2.7777777777777777</v>
      </c>
      <c r="H10">
        <f t="shared" si="4"/>
        <v>0.36</v>
      </c>
      <c r="J10" t="s">
        <v>160</v>
      </c>
      <c r="K10">
        <v>0.3</v>
      </c>
    </row>
    <row r="11" spans="1:11" x14ac:dyDescent="0.35">
      <c r="A11">
        <v>10</v>
      </c>
      <c r="B11" t="s">
        <v>88</v>
      </c>
      <c r="C11">
        <v>3.33</v>
      </c>
      <c r="D11">
        <f t="shared" si="0"/>
        <v>0.52244423350631986</v>
      </c>
      <c r="E11">
        <f t="shared" si="1"/>
        <v>2.0897472831617621E-3</v>
      </c>
      <c r="F11">
        <f t="shared" si="2"/>
        <v>-9.5530192730670794E-5</v>
      </c>
      <c r="G11">
        <f t="shared" si="3"/>
        <v>2.5</v>
      </c>
      <c r="H11">
        <f t="shared" si="4"/>
        <v>0.4</v>
      </c>
    </row>
    <row r="12" spans="1:11" x14ac:dyDescent="0.35">
      <c r="A12">
        <v>11</v>
      </c>
      <c r="B12" t="s">
        <v>104</v>
      </c>
      <c r="C12">
        <v>3.37</v>
      </c>
      <c r="D12">
        <f t="shared" si="0"/>
        <v>0.52762990087133865</v>
      </c>
      <c r="E12">
        <f t="shared" si="1"/>
        <v>1.6425257871332641E-3</v>
      </c>
      <c r="F12">
        <f t="shared" si="2"/>
        <v>-6.6568427012883186E-5</v>
      </c>
      <c r="G12">
        <f t="shared" si="3"/>
        <v>2.2727272727272729</v>
      </c>
      <c r="H12">
        <f t="shared" si="4"/>
        <v>0.43999999999999995</v>
      </c>
    </row>
    <row r="13" spans="1:11" x14ac:dyDescent="0.35">
      <c r="A13">
        <v>12</v>
      </c>
      <c r="B13" t="s">
        <v>93</v>
      </c>
      <c r="C13">
        <v>3.43</v>
      </c>
      <c r="D13">
        <f t="shared" si="0"/>
        <v>0.53529412004277055</v>
      </c>
      <c r="E13">
        <f t="shared" si="1"/>
        <v>1.0800337691256455E-3</v>
      </c>
      <c r="F13">
        <f t="shared" si="2"/>
        <v>-3.5494086389414844E-5</v>
      </c>
      <c r="G13">
        <f t="shared" si="3"/>
        <v>2.0833333333333335</v>
      </c>
      <c r="H13">
        <f t="shared" si="4"/>
        <v>0.48</v>
      </c>
    </row>
    <row r="14" spans="1:11" x14ac:dyDescent="0.35">
      <c r="A14">
        <v>13</v>
      </c>
      <c r="B14" t="s">
        <v>100</v>
      </c>
      <c r="C14">
        <v>3.46</v>
      </c>
      <c r="D14">
        <f t="shared" si="0"/>
        <v>0.53907609879277663</v>
      </c>
      <c r="E14">
        <f t="shared" si="1"/>
        <v>8.4575623739871941E-4</v>
      </c>
      <c r="F14">
        <f t="shared" si="2"/>
        <v>-2.4596188574902888E-5</v>
      </c>
      <c r="G14">
        <f t="shared" si="3"/>
        <v>1.9230769230769231</v>
      </c>
      <c r="H14">
        <f t="shared" si="4"/>
        <v>0.52</v>
      </c>
    </row>
    <row r="15" spans="1:11" x14ac:dyDescent="0.35">
      <c r="A15">
        <v>14</v>
      </c>
      <c r="B15" t="s">
        <v>78</v>
      </c>
      <c r="C15">
        <v>3.52</v>
      </c>
      <c r="D15">
        <f t="shared" si="0"/>
        <v>0.54654266347813107</v>
      </c>
      <c r="E15">
        <f t="shared" si="1"/>
        <v>4.6722222262515095E-4</v>
      </c>
      <c r="F15">
        <f t="shared" si="2"/>
        <v>-1.0099159624775702E-5</v>
      </c>
      <c r="G15">
        <f t="shared" si="3"/>
        <v>1.7857142857142858</v>
      </c>
      <c r="H15">
        <f t="shared" si="4"/>
        <v>0.55999999999999994</v>
      </c>
    </row>
    <row r="16" spans="1:11" x14ac:dyDescent="0.35">
      <c r="A16">
        <v>15</v>
      </c>
      <c r="B16" t="s">
        <v>72</v>
      </c>
      <c r="C16">
        <v>3.96</v>
      </c>
      <c r="D16">
        <f t="shared" si="0"/>
        <v>0.5976951859255123</v>
      </c>
      <c r="E16">
        <f t="shared" si="1"/>
        <v>8.724461044181816E-4</v>
      </c>
      <c r="F16">
        <f t="shared" si="2"/>
        <v>2.5769613902471728E-5</v>
      </c>
      <c r="G16">
        <f t="shared" si="3"/>
        <v>1.6666666666666667</v>
      </c>
      <c r="H16">
        <f t="shared" si="4"/>
        <v>0.6</v>
      </c>
    </row>
    <row r="17" spans="1:8" x14ac:dyDescent="0.35">
      <c r="A17">
        <v>16</v>
      </c>
      <c r="B17" t="s">
        <v>22</v>
      </c>
      <c r="C17">
        <v>4.45</v>
      </c>
      <c r="D17">
        <f t="shared" si="0"/>
        <v>0.64836001098093166</v>
      </c>
      <c r="E17">
        <f t="shared" si="1"/>
        <v>6.4323646073369467E-3</v>
      </c>
      <c r="F17">
        <f t="shared" si="2"/>
        <v>5.158886587553203E-4</v>
      </c>
      <c r="G17">
        <f t="shared" si="3"/>
        <v>1.5625</v>
      </c>
      <c r="H17">
        <f t="shared" si="4"/>
        <v>0.64</v>
      </c>
    </row>
    <row r="18" spans="1:8" x14ac:dyDescent="0.35">
      <c r="A18">
        <v>17</v>
      </c>
      <c r="B18" t="s">
        <v>108</v>
      </c>
      <c r="C18">
        <v>4.53</v>
      </c>
      <c r="D18">
        <f t="shared" si="0"/>
        <v>0.65609820201283187</v>
      </c>
      <c r="E18">
        <f t="shared" si="1"/>
        <v>7.7334813690242681E-3</v>
      </c>
      <c r="F18">
        <f t="shared" si="2"/>
        <v>6.8008401230207414E-4</v>
      </c>
      <c r="G18">
        <f t="shared" si="3"/>
        <v>1.4705882352941178</v>
      </c>
      <c r="H18">
        <f t="shared" si="4"/>
        <v>0.67999999999999994</v>
      </c>
    </row>
    <row r="19" spans="1:8" x14ac:dyDescent="0.35">
      <c r="A19">
        <v>18</v>
      </c>
      <c r="B19" t="s">
        <v>8</v>
      </c>
      <c r="C19">
        <v>4.7699999999999996</v>
      </c>
      <c r="D19">
        <f t="shared" si="0"/>
        <v>0.67851837904011392</v>
      </c>
      <c r="E19">
        <f t="shared" si="1"/>
        <v>1.2179416071664178E-2</v>
      </c>
      <c r="F19">
        <f t="shared" si="2"/>
        <v>1.3441251292006958E-3</v>
      </c>
      <c r="G19">
        <f t="shared" si="3"/>
        <v>1.3888888888888888</v>
      </c>
      <c r="H19">
        <f t="shared" si="4"/>
        <v>0.72</v>
      </c>
    </row>
    <row r="20" spans="1:8" x14ac:dyDescent="0.35">
      <c r="A20">
        <v>19</v>
      </c>
      <c r="B20" t="s">
        <v>114</v>
      </c>
      <c r="C20">
        <v>6.44</v>
      </c>
      <c r="D20">
        <f t="shared" si="0"/>
        <v>0.80888586735981216</v>
      </c>
      <c r="E20">
        <f t="shared" si="1"/>
        <v>5.7949912252559306E-2</v>
      </c>
      <c r="F20">
        <f t="shared" si="2"/>
        <v>1.3950159527952161E-2</v>
      </c>
      <c r="G20">
        <f t="shared" si="3"/>
        <v>1.3157894736842106</v>
      </c>
      <c r="H20">
        <f t="shared" si="4"/>
        <v>0.7599999999999999</v>
      </c>
    </row>
    <row r="21" spans="1:8" x14ac:dyDescent="0.35">
      <c r="A21">
        <v>20</v>
      </c>
      <c r="B21" t="s">
        <v>136</v>
      </c>
      <c r="C21">
        <v>7.76</v>
      </c>
      <c r="D21">
        <f t="shared" si="0"/>
        <v>0.88986172125818841</v>
      </c>
      <c r="E21">
        <f t="shared" si="1"/>
        <v>0.1034932924619756</v>
      </c>
      <c r="F21">
        <f t="shared" si="2"/>
        <v>3.3294178627754412E-2</v>
      </c>
      <c r="G21">
        <f t="shared" si="3"/>
        <v>1.25</v>
      </c>
      <c r="H21">
        <f t="shared" si="4"/>
        <v>0.8</v>
      </c>
    </row>
    <row r="22" spans="1:8" x14ac:dyDescent="0.35">
      <c r="A22">
        <v>21</v>
      </c>
      <c r="B22" t="s">
        <v>53</v>
      </c>
      <c r="C22">
        <v>7.96</v>
      </c>
      <c r="D22">
        <f t="shared" si="0"/>
        <v>0.90091306773766899</v>
      </c>
      <c r="E22">
        <f t="shared" si="1"/>
        <v>0.11072594357707849</v>
      </c>
      <c r="F22">
        <f t="shared" si="2"/>
        <v>3.6844620264854924E-2</v>
      </c>
      <c r="G22">
        <f t="shared" si="3"/>
        <v>1.1904761904761905</v>
      </c>
      <c r="H22">
        <f t="shared" si="4"/>
        <v>0.84</v>
      </c>
    </row>
    <row r="23" spans="1:8" x14ac:dyDescent="0.35">
      <c r="A23">
        <v>22</v>
      </c>
      <c r="B23" t="s">
        <v>65</v>
      </c>
      <c r="C23">
        <v>8.82</v>
      </c>
      <c r="D23">
        <f t="shared" si="0"/>
        <v>0.94546858513181975</v>
      </c>
      <c r="E23">
        <f t="shared" si="1"/>
        <v>0.14236328725888198</v>
      </c>
      <c r="F23">
        <f t="shared" si="2"/>
        <v>5.3715177029229934E-2</v>
      </c>
      <c r="G23">
        <f t="shared" si="3"/>
        <v>1.1363636363636365</v>
      </c>
      <c r="H23">
        <f t="shared" si="4"/>
        <v>0.87999999999999989</v>
      </c>
    </row>
    <row r="24" spans="1:8" x14ac:dyDescent="0.35">
      <c r="A24">
        <v>23</v>
      </c>
      <c r="B24" t="s">
        <v>124</v>
      </c>
      <c r="C24">
        <v>12.64</v>
      </c>
      <c r="D24">
        <f t="shared" si="0"/>
        <v>1.1017470739463662</v>
      </c>
      <c r="E24">
        <f t="shared" si="1"/>
        <v>0.28471731342017254</v>
      </c>
      <c r="F24">
        <f t="shared" si="2"/>
        <v>0.15192205122883293</v>
      </c>
      <c r="G24">
        <f t="shared" si="3"/>
        <v>1.0869565217391304</v>
      </c>
      <c r="H24">
        <f t="shared" si="4"/>
        <v>0.92</v>
      </c>
    </row>
    <row r="25" spans="1:8" x14ac:dyDescent="0.35">
      <c r="A25">
        <v>24</v>
      </c>
      <c r="B25" t="s">
        <v>28</v>
      </c>
      <c r="C25">
        <v>14.39</v>
      </c>
      <c r="D25">
        <f t="shared" si="0"/>
        <v>1.1580607939366052</v>
      </c>
      <c r="E25">
        <f t="shared" si="1"/>
        <v>0.34798532131319782</v>
      </c>
      <c r="F25">
        <f t="shared" si="2"/>
        <v>0.20527751772145342</v>
      </c>
      <c r="G25">
        <f t="shared" si="3"/>
        <v>1.0416666666666667</v>
      </c>
      <c r="H25">
        <f t="shared" si="4"/>
        <v>0.96</v>
      </c>
    </row>
    <row r="28" spans="1:8" x14ac:dyDescent="0.35">
      <c r="B28" t="s">
        <v>161</v>
      </c>
      <c r="C28" t="s">
        <v>168</v>
      </c>
      <c r="D28" t="s">
        <v>169</v>
      </c>
      <c r="E28" t="s">
        <v>163</v>
      </c>
      <c r="F28" t="s">
        <v>164</v>
      </c>
      <c r="G28" t="s">
        <v>165</v>
      </c>
      <c r="H28" s="1" t="s">
        <v>166</v>
      </c>
    </row>
    <row r="29" spans="1:8" x14ac:dyDescent="0.35">
      <c r="B29">
        <v>2</v>
      </c>
      <c r="C29">
        <v>-3.3000000000000002E-2</v>
      </c>
      <c r="D29">
        <v>-0.05</v>
      </c>
      <c r="E29">
        <f>(C29-D29)/($K$9-$K$10)</f>
        <v>-0.17000000000000004</v>
      </c>
      <c r="F29" s="2">
        <f>C29+(E29*($K$8-$K$9))</f>
        <v>-4.386498250355976E-2</v>
      </c>
      <c r="G29" s="2">
        <f t="shared" ref="G29:G35" si="5">$K$3+(F29*$K$7)</f>
        <v>0.55530077580536985</v>
      </c>
      <c r="H29" s="3">
        <f t="shared" ref="H29:H35" si="6">10^G29</f>
        <v>3.5917059639379585</v>
      </c>
    </row>
    <row r="30" spans="1:8" x14ac:dyDescent="0.35">
      <c r="B30">
        <v>5</v>
      </c>
      <c r="C30">
        <v>0.83</v>
      </c>
      <c r="D30">
        <v>0.82399999999999995</v>
      </c>
      <c r="E30">
        <f t="shared" ref="E30:E35" si="7">(C30-D30)/($K$9-$K$10)</f>
        <v>-6.0000000000000067E-2</v>
      </c>
      <c r="F30" s="2">
        <f t="shared" ref="F30:F35" si="8">C30+(E30*($K$8-$K$9))</f>
        <v>0.82616530029286117</v>
      </c>
      <c r="G30" s="2">
        <f t="shared" si="5"/>
        <v>0.81031428973060249</v>
      </c>
      <c r="H30" s="3">
        <f t="shared" si="6"/>
        <v>6.4612164445262197</v>
      </c>
    </row>
    <row r="31" spans="1:8" x14ac:dyDescent="0.35">
      <c r="B31">
        <v>10</v>
      </c>
      <c r="C31">
        <v>1.3009999999999999</v>
      </c>
      <c r="D31">
        <v>1.3089999999999999</v>
      </c>
      <c r="E31">
        <f t="shared" si="7"/>
        <v>8.0000000000000085E-2</v>
      </c>
      <c r="F31" s="2">
        <f t="shared" si="8"/>
        <v>1.3061129329428516</v>
      </c>
      <c r="G31" s="2">
        <f t="shared" si="5"/>
        <v>0.95099115434361237</v>
      </c>
      <c r="H31" s="3">
        <f t="shared" si="6"/>
        <v>8.9328728918278681</v>
      </c>
    </row>
    <row r="32" spans="1:8" x14ac:dyDescent="0.35">
      <c r="B32">
        <v>25</v>
      </c>
      <c r="C32">
        <v>1.8180000000000001</v>
      </c>
      <c r="D32">
        <v>1.849</v>
      </c>
      <c r="E32">
        <f t="shared" si="7"/>
        <v>0.30999999999999922</v>
      </c>
      <c r="F32" s="2">
        <f t="shared" si="8"/>
        <v>1.8378126151535501</v>
      </c>
      <c r="G32" s="2">
        <f t="shared" si="5"/>
        <v>1.106836999016592</v>
      </c>
      <c r="H32" s="3">
        <f t="shared" si="6"/>
        <v>12.789012122170499</v>
      </c>
    </row>
    <row r="33" spans="2:8" x14ac:dyDescent="0.35">
      <c r="B33">
        <v>50</v>
      </c>
      <c r="C33">
        <v>2.1589999999999998</v>
      </c>
      <c r="D33">
        <v>2.2109999999999999</v>
      </c>
      <c r="E33">
        <f t="shared" si="7"/>
        <v>0.52000000000000057</v>
      </c>
      <c r="F33" s="2">
        <f t="shared" si="8"/>
        <v>2.1922340641285354</v>
      </c>
      <c r="G33" s="2">
        <f t="shared" si="5"/>
        <v>1.2107210371940682</v>
      </c>
      <c r="H33" s="3">
        <f t="shared" si="6"/>
        <v>16.245049431925398</v>
      </c>
    </row>
    <row r="34" spans="2:8" x14ac:dyDescent="0.35">
      <c r="B34">
        <v>100</v>
      </c>
      <c r="C34">
        <v>2.472</v>
      </c>
      <c r="D34">
        <v>2.544</v>
      </c>
      <c r="E34">
        <f t="shared" si="7"/>
        <v>0.72000000000000075</v>
      </c>
      <c r="F34" s="2">
        <f t="shared" si="8"/>
        <v>2.518016396485665</v>
      </c>
      <c r="G34" s="2">
        <f t="shared" si="5"/>
        <v>1.3062106988666713</v>
      </c>
      <c r="H34" s="3">
        <f t="shared" si="6"/>
        <v>20.240008887395405</v>
      </c>
    </row>
    <row r="35" spans="2:8" x14ac:dyDescent="0.35">
      <c r="B35">
        <v>200</v>
      </c>
      <c r="C35">
        <v>2.7629999999999999</v>
      </c>
      <c r="D35">
        <v>2.8559999999999999</v>
      </c>
      <c r="E35">
        <f t="shared" si="7"/>
        <v>0.92999999999999994</v>
      </c>
      <c r="F35" s="2">
        <f t="shared" si="8"/>
        <v>2.8224378454606502</v>
      </c>
      <c r="G35" s="2">
        <f t="shared" si="5"/>
        <v>1.395439298091748</v>
      </c>
      <c r="H35" s="3">
        <f t="shared" si="6"/>
        <v>24.856461179355236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2019-04-16T20:25:15Z</dcterms:modified>
</cp:coreProperties>
</file>