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okand\"/>
    </mc:Choice>
  </mc:AlternateContent>
  <xr:revisionPtr revIDLastSave="0" documentId="13_ncr:1_{D3166C66-F278-4148-9B3E-533EB51B01FF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3" l="1"/>
  <c r="E48" i="3"/>
  <c r="E47" i="3"/>
  <c r="E46" i="3"/>
  <c r="E45" i="3"/>
  <c r="E44" i="3"/>
  <c r="E43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36" i="3" s="1"/>
  <c r="H36" i="3" s="1"/>
  <c r="E49" i="2"/>
  <c r="E48" i="2"/>
  <c r="E47" i="2"/>
  <c r="E46" i="2"/>
  <c r="E45" i="2"/>
  <c r="E44" i="2"/>
  <c r="E43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5" i="2" s="1"/>
  <c r="H25" i="2" s="1"/>
  <c r="I37" i="1"/>
  <c r="I18" i="1"/>
  <c r="I27" i="1"/>
  <c r="I8" i="1"/>
  <c r="I6" i="1"/>
  <c r="I16" i="1"/>
  <c r="I40" i="1"/>
  <c r="I13" i="1"/>
  <c r="I15" i="1"/>
  <c r="I17" i="1"/>
  <c r="I26" i="1"/>
  <c r="I31" i="1"/>
  <c r="I21" i="1"/>
  <c r="I36" i="1"/>
  <c r="I11" i="1"/>
  <c r="I10" i="1"/>
  <c r="I32" i="1"/>
  <c r="I9" i="1"/>
  <c r="I4" i="1"/>
  <c r="I22" i="1"/>
  <c r="I38" i="1"/>
  <c r="I29" i="1"/>
  <c r="I14" i="1"/>
  <c r="I33" i="1"/>
  <c r="I19" i="1"/>
  <c r="I34" i="1"/>
  <c r="I12" i="1"/>
  <c r="I20" i="1"/>
  <c r="I5" i="1"/>
  <c r="I23" i="1"/>
  <c r="I7" i="1"/>
  <c r="I25" i="1"/>
  <c r="I35" i="1"/>
  <c r="I24" i="1"/>
  <c r="I3" i="1"/>
  <c r="I30" i="1"/>
  <c r="I28" i="1"/>
  <c r="H37" i="1"/>
  <c r="H18" i="1"/>
  <c r="H27" i="1"/>
  <c r="H8" i="1"/>
  <c r="H6" i="1"/>
  <c r="H16" i="1"/>
  <c r="H40" i="1"/>
  <c r="H13" i="1"/>
  <c r="H15" i="1"/>
  <c r="H17" i="1"/>
  <c r="H26" i="1"/>
  <c r="H31" i="1"/>
  <c r="H21" i="1"/>
  <c r="H36" i="1"/>
  <c r="H11" i="1"/>
  <c r="H10" i="1"/>
  <c r="H32" i="1"/>
  <c r="H9" i="1"/>
  <c r="H4" i="1"/>
  <c r="H22" i="1"/>
  <c r="H38" i="1"/>
  <c r="H29" i="1"/>
  <c r="H14" i="1"/>
  <c r="H33" i="1"/>
  <c r="H19" i="1"/>
  <c r="H34" i="1"/>
  <c r="H12" i="1"/>
  <c r="H20" i="1"/>
  <c r="H5" i="1"/>
  <c r="H23" i="1"/>
  <c r="H7" i="1"/>
  <c r="H25" i="1"/>
  <c r="H35" i="1"/>
  <c r="H24" i="1"/>
  <c r="H3" i="1"/>
  <c r="H30" i="1"/>
  <c r="H28" i="1"/>
  <c r="I39" i="1"/>
  <c r="H39" i="1"/>
  <c r="G29" i="3" l="1"/>
  <c r="H29" i="3" s="1"/>
  <c r="K7" i="3"/>
  <c r="K6" i="3"/>
  <c r="G3" i="3"/>
  <c r="H3" i="3" s="1"/>
  <c r="G13" i="3"/>
  <c r="H13" i="3" s="1"/>
  <c r="K8" i="3"/>
  <c r="F49" i="3" s="1"/>
  <c r="G17" i="3"/>
  <c r="H17" i="3" s="1"/>
  <c r="G33" i="3"/>
  <c r="H33" i="3" s="1"/>
  <c r="G21" i="3"/>
  <c r="H21" i="3" s="1"/>
  <c r="G37" i="3"/>
  <c r="H37" i="3" s="1"/>
  <c r="G5" i="3"/>
  <c r="H5" i="3" s="1"/>
  <c r="G7" i="3"/>
  <c r="H7" i="3" s="1"/>
  <c r="G9" i="3"/>
  <c r="H9" i="3" s="1"/>
  <c r="G25" i="3"/>
  <c r="H25" i="3" s="1"/>
  <c r="F45" i="3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38" i="3"/>
  <c r="H38" i="3" s="1"/>
  <c r="G2" i="3"/>
  <c r="H2" i="3" s="1"/>
  <c r="K3" i="3"/>
  <c r="F15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K8" i="2"/>
  <c r="G3" i="2"/>
  <c r="H3" i="2" s="1"/>
  <c r="G13" i="2"/>
  <c r="H13" i="2" s="1"/>
  <c r="G29" i="2"/>
  <c r="H29" i="2" s="1"/>
  <c r="F46" i="2"/>
  <c r="K7" i="2"/>
  <c r="K6" i="2"/>
  <c r="G21" i="2"/>
  <c r="H21" i="2" s="1"/>
  <c r="G37" i="2"/>
  <c r="H37" i="2" s="1"/>
  <c r="F44" i="2"/>
  <c r="F48" i="2"/>
  <c r="G17" i="2"/>
  <c r="H17" i="2" s="1"/>
  <c r="G33" i="2"/>
  <c r="H33" i="2" s="1"/>
  <c r="F43" i="2"/>
  <c r="F47" i="2"/>
  <c r="G5" i="2"/>
  <c r="H5" i="2" s="1"/>
  <c r="G7" i="2"/>
  <c r="H7" i="2" s="1"/>
  <c r="G9" i="2"/>
  <c r="H9" i="2" s="1"/>
  <c r="F45" i="2"/>
  <c r="F49" i="2"/>
  <c r="G10" i="2"/>
  <c r="H10" i="2" s="1"/>
  <c r="G14" i="2"/>
  <c r="H14" i="2" s="1"/>
  <c r="G18" i="2"/>
  <c r="H18" i="2" s="1"/>
  <c r="G22" i="2"/>
  <c r="H22" i="2" s="1"/>
  <c r="G26" i="2"/>
  <c r="H26" i="2" s="1"/>
  <c r="G30" i="2"/>
  <c r="H30" i="2" s="1"/>
  <c r="G34" i="2"/>
  <c r="H34" i="2" s="1"/>
  <c r="G38" i="2"/>
  <c r="H38" i="2" s="1"/>
  <c r="K3" i="2"/>
  <c r="F24" i="2" s="1"/>
  <c r="G6" i="2"/>
  <c r="H6" i="2" s="1"/>
  <c r="G8" i="2"/>
  <c r="H8" i="2" s="1"/>
  <c r="G11" i="2"/>
  <c r="H11" i="2" s="1"/>
  <c r="E13" i="2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E37" i="2"/>
  <c r="G39" i="2"/>
  <c r="H39" i="2" s="1"/>
  <c r="G2" i="2"/>
  <c r="H2" i="2" s="1"/>
  <c r="G4" i="2"/>
  <c r="H4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E32" i="3" l="1"/>
  <c r="E17" i="3"/>
  <c r="F47" i="3"/>
  <c r="G47" i="3" s="1"/>
  <c r="H47" i="3" s="1"/>
  <c r="F2" i="3"/>
  <c r="F32" i="3"/>
  <c r="F48" i="3"/>
  <c r="G48" i="3" s="1"/>
  <c r="H48" i="3" s="1"/>
  <c r="F43" i="3"/>
  <c r="G43" i="3" s="1"/>
  <c r="H43" i="3" s="1"/>
  <c r="F46" i="3"/>
  <c r="G46" i="3" s="1"/>
  <c r="H46" i="3" s="1"/>
  <c r="E16" i="3"/>
  <c r="F24" i="3"/>
  <c r="F31" i="3"/>
  <c r="F44" i="3"/>
  <c r="G44" i="3" s="1"/>
  <c r="H44" i="3" s="1"/>
  <c r="E24" i="3"/>
  <c r="F39" i="3"/>
  <c r="F28" i="3"/>
  <c r="E21" i="3"/>
  <c r="F36" i="3"/>
  <c r="F8" i="3"/>
  <c r="E29" i="3"/>
  <c r="E25" i="3"/>
  <c r="E36" i="3"/>
  <c r="E28" i="3"/>
  <c r="E20" i="3"/>
  <c r="E12" i="3"/>
  <c r="F12" i="3"/>
  <c r="F11" i="3"/>
  <c r="F23" i="3"/>
  <c r="F6" i="3"/>
  <c r="F19" i="3"/>
  <c r="E38" i="3"/>
  <c r="F37" i="3"/>
  <c r="E34" i="3"/>
  <c r="F33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F5" i="3"/>
  <c r="F3" i="3"/>
  <c r="F38" i="3"/>
  <c r="F34" i="3"/>
  <c r="F26" i="3"/>
  <c r="E23" i="3"/>
  <c r="F22" i="3"/>
  <c r="E6" i="3"/>
  <c r="E4" i="3"/>
  <c r="G49" i="3"/>
  <c r="H49" i="3" s="1"/>
  <c r="G45" i="3"/>
  <c r="H45" i="3" s="1"/>
  <c r="E37" i="3"/>
  <c r="E33" i="3"/>
  <c r="E13" i="3"/>
  <c r="E7" i="3"/>
  <c r="E5" i="3"/>
  <c r="E3" i="3"/>
  <c r="E39" i="3"/>
  <c r="E35" i="3"/>
  <c r="E31" i="3"/>
  <c r="F30" i="3"/>
  <c r="E27" i="3"/>
  <c r="E19" i="3"/>
  <c r="E15" i="3"/>
  <c r="F14" i="3"/>
  <c r="F18" i="3"/>
  <c r="E11" i="3"/>
  <c r="F10" i="3"/>
  <c r="E8" i="3"/>
  <c r="E2" i="3"/>
  <c r="F27" i="3"/>
  <c r="F4" i="3"/>
  <c r="F20" i="3"/>
  <c r="F35" i="3"/>
  <c r="F16" i="3"/>
  <c r="E9" i="3"/>
  <c r="E12" i="2"/>
  <c r="E21" i="2"/>
  <c r="E29" i="2"/>
  <c r="F25" i="2"/>
  <c r="E20" i="2"/>
  <c r="F5" i="2"/>
  <c r="E33" i="2"/>
  <c r="E17" i="2"/>
  <c r="E9" i="2"/>
  <c r="E28" i="2"/>
  <c r="E22" i="2"/>
  <c r="E10" i="2"/>
  <c r="E36" i="2"/>
  <c r="E26" i="2"/>
  <c r="E30" i="2"/>
  <c r="E25" i="2"/>
  <c r="E38" i="2"/>
  <c r="F16" i="2"/>
  <c r="F17" i="2"/>
  <c r="F12" i="2"/>
  <c r="E18" i="2"/>
  <c r="E5" i="2"/>
  <c r="E3" i="2"/>
  <c r="F38" i="2"/>
  <c r="E35" i="2"/>
  <c r="F30" i="2"/>
  <c r="E23" i="2"/>
  <c r="E19" i="2"/>
  <c r="E15" i="2"/>
  <c r="F10" i="2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E7" i="2"/>
  <c r="E39" i="2"/>
  <c r="F34" i="2"/>
  <c r="E31" i="2"/>
  <c r="F26" i="2"/>
  <c r="F22" i="2"/>
  <c r="E11" i="2"/>
  <c r="E6" i="2"/>
  <c r="E4" i="2"/>
  <c r="E2" i="2"/>
  <c r="F39" i="2"/>
  <c r="F35" i="2"/>
  <c r="F31" i="2"/>
  <c r="F27" i="2"/>
  <c r="F23" i="2"/>
  <c r="F19" i="2"/>
  <c r="F15" i="2"/>
  <c r="F11" i="2"/>
  <c r="F8" i="2"/>
  <c r="F6" i="2"/>
  <c r="F4" i="2"/>
  <c r="F2" i="2"/>
  <c r="E27" i="2"/>
  <c r="F18" i="2"/>
  <c r="F14" i="2"/>
  <c r="E8" i="2"/>
  <c r="E32" i="2"/>
  <c r="E24" i="2"/>
  <c r="E16" i="2"/>
  <c r="F32" i="2"/>
  <c r="F13" i="2"/>
  <c r="E34" i="2"/>
  <c r="F9" i="2"/>
  <c r="F33" i="2"/>
  <c r="F21" i="2"/>
  <c r="F29" i="2"/>
  <c r="F3" i="2"/>
  <c r="F36" i="2"/>
  <c r="F28" i="2"/>
  <c r="F7" i="2"/>
  <c r="F20" i="2"/>
  <c r="F37" i="2"/>
  <c r="E14" i="2"/>
  <c r="K5" i="3" l="1"/>
  <c r="K4" i="3"/>
  <c r="K5" i="2"/>
  <c r="K4" i="2"/>
</calcChain>
</file>

<file path=xl/sharedStrings.xml><?xml version="1.0" encoding="utf-8"?>
<sst xmlns="http://schemas.openxmlformats.org/spreadsheetml/2006/main" count="402" uniqueCount="230">
  <si>
    <t>Kokand</t>
  </si>
  <si>
    <t>start_date</t>
  </si>
  <si>
    <t>end_date</t>
  </si>
  <si>
    <t>duration</t>
  </si>
  <si>
    <t>peak</t>
  </si>
  <si>
    <t>sum</t>
  </si>
  <si>
    <t>average</t>
  </si>
  <si>
    <t>median</t>
  </si>
  <si>
    <t>06/01/1926</t>
  </si>
  <si>
    <t>12/01/1927</t>
  </si>
  <si>
    <t>18</t>
  </si>
  <si>
    <t>-2.71</t>
  </si>
  <si>
    <t>-22.54</t>
  </si>
  <si>
    <t>-1.25</t>
  </si>
  <si>
    <t>-1.17</t>
  </si>
  <si>
    <t>05/01/1929</t>
  </si>
  <si>
    <t>11/01/1930</t>
  </si>
  <si>
    <t>-2.67</t>
  </si>
  <si>
    <t>-21.17</t>
  </si>
  <si>
    <t>-1.18</t>
  </si>
  <si>
    <t>-1.06</t>
  </si>
  <si>
    <t>04/01/1931</t>
  </si>
  <si>
    <t>07/01/1931</t>
  </si>
  <si>
    <t>3</t>
  </si>
  <si>
    <t>-1.54</t>
  </si>
  <si>
    <t>-3.39</t>
  </si>
  <si>
    <t>-1.13</t>
  </si>
  <si>
    <t>-1.44</t>
  </si>
  <si>
    <t>07/01/1933</t>
  </si>
  <si>
    <t>12/01/1933</t>
  </si>
  <si>
    <t>5</t>
  </si>
  <si>
    <t>-1.66</t>
  </si>
  <si>
    <t>-6.66</t>
  </si>
  <si>
    <t>-1.33</t>
  </si>
  <si>
    <t>-1.2</t>
  </si>
  <si>
    <t>12/01/1934</t>
  </si>
  <si>
    <t>03/01/1935</t>
  </si>
  <si>
    <t>-1.11</t>
  </si>
  <si>
    <t>-1.45</t>
  </si>
  <si>
    <t>-0.48</t>
  </si>
  <si>
    <t>-0.26</t>
  </si>
  <si>
    <t>06/01/1936</t>
  </si>
  <si>
    <t>08/01/1936</t>
  </si>
  <si>
    <t>2</t>
  </si>
  <si>
    <t>-1.07</t>
  </si>
  <si>
    <t>-1.21</t>
  </si>
  <si>
    <t>-0.61</t>
  </si>
  <si>
    <t>02/01/1937</t>
  </si>
  <si>
    <t>07/01/1937</t>
  </si>
  <si>
    <t>-1.26</t>
  </si>
  <si>
    <t>-3.22</t>
  </si>
  <si>
    <t>-0.64</t>
  </si>
  <si>
    <t>-0.69</t>
  </si>
  <si>
    <t>11/01/1938</t>
  </si>
  <si>
    <t>10/01/1940</t>
  </si>
  <si>
    <t>23</t>
  </si>
  <si>
    <t>-1.94</t>
  </si>
  <si>
    <t>-29.78</t>
  </si>
  <si>
    <t>-1.29</t>
  </si>
  <si>
    <t>10/01/1941</t>
  </si>
  <si>
    <t>12/01/1941</t>
  </si>
  <si>
    <t>-1.71</t>
  </si>
  <si>
    <t>-2.22</t>
  </si>
  <si>
    <t>09/01/1942</t>
  </si>
  <si>
    <t>11/01/1942</t>
  </si>
  <si>
    <t>-1.27</t>
  </si>
  <si>
    <t>-2.32</t>
  </si>
  <si>
    <t>-1.16</t>
  </si>
  <si>
    <t>10/01/1943</t>
  </si>
  <si>
    <t>12/01/1943</t>
  </si>
  <si>
    <t>-1.99</t>
  </si>
  <si>
    <t>-3.33</t>
  </si>
  <si>
    <t>06/01/1944</t>
  </si>
  <si>
    <t>01/01/1945</t>
  </si>
  <si>
    <t>7</t>
  </si>
  <si>
    <t>-1.64</t>
  </si>
  <si>
    <t>-6.49</t>
  </si>
  <si>
    <t>-0.93</t>
  </si>
  <si>
    <t>-0.98</t>
  </si>
  <si>
    <t>10/01/1946</t>
  </si>
  <si>
    <t>10/01/1947</t>
  </si>
  <si>
    <t>12</t>
  </si>
  <si>
    <t>-1.43</t>
  </si>
  <si>
    <t>-12.39</t>
  </si>
  <si>
    <t>-1.03</t>
  </si>
  <si>
    <t>-1.05</t>
  </si>
  <si>
    <t>10/01/1948</t>
  </si>
  <si>
    <t>03/01/1949</t>
  </si>
  <si>
    <t>-1.73</t>
  </si>
  <si>
    <t>-3.94</t>
  </si>
  <si>
    <t>-0.79</t>
  </si>
  <si>
    <t>-0.38</t>
  </si>
  <si>
    <t>12/01/1949</t>
  </si>
  <si>
    <t>10/01/1950</t>
  </si>
  <si>
    <t>10</t>
  </si>
  <si>
    <t>-2.54</t>
  </si>
  <si>
    <t>-18.29</t>
  </si>
  <si>
    <t>-1.83</t>
  </si>
  <si>
    <t>-1.81</t>
  </si>
  <si>
    <t>08/01/1951</t>
  </si>
  <si>
    <t>10/01/1951</t>
  </si>
  <si>
    <t>-2.02</t>
  </si>
  <si>
    <t>-1.01</t>
  </si>
  <si>
    <t>01/01/1953</t>
  </si>
  <si>
    <t>03/01/1953</t>
  </si>
  <si>
    <t>-1.51</t>
  </si>
  <si>
    <t>-1</t>
  </si>
  <si>
    <t>01/01/1955</t>
  </si>
  <si>
    <t>12/01/1955</t>
  </si>
  <si>
    <t>11</t>
  </si>
  <si>
    <t>-2.24</t>
  </si>
  <si>
    <t>-14.37</t>
  </si>
  <si>
    <t>-1.31</t>
  </si>
  <si>
    <t>11/01/1956</t>
  </si>
  <si>
    <t>01/01/1957</t>
  </si>
  <si>
    <t>-1.77</t>
  </si>
  <si>
    <t>-0.88</t>
  </si>
  <si>
    <t>12/01/1957</t>
  </si>
  <si>
    <t>01/01/1958</t>
  </si>
  <si>
    <t>1</t>
  </si>
  <si>
    <t>10/01/1959</t>
  </si>
  <si>
    <t>10/01/1960</t>
  </si>
  <si>
    <t>-4.16</t>
  </si>
  <si>
    <t>-0.35</t>
  </si>
  <si>
    <t>-0.29</t>
  </si>
  <si>
    <t>06/01/1961</t>
  </si>
  <si>
    <t>02/01/1963</t>
  </si>
  <si>
    <t>20</t>
  </si>
  <si>
    <t>-1.9</t>
  </si>
  <si>
    <t>-22.09</t>
  </si>
  <si>
    <t>-1.1</t>
  </si>
  <si>
    <t>12/01/1964</t>
  </si>
  <si>
    <t>10/01/1965</t>
  </si>
  <si>
    <t>-2.08</t>
  </si>
  <si>
    <t>-10.18</t>
  </si>
  <si>
    <t>-1.02</t>
  </si>
  <si>
    <t>-0.84</t>
  </si>
  <si>
    <t>05/01/1967</t>
  </si>
  <si>
    <t>09/01/1967</t>
  </si>
  <si>
    <t>4</t>
  </si>
  <si>
    <t>-1.09</t>
  </si>
  <si>
    <t>-2.26</t>
  </si>
  <si>
    <t>-0.57</t>
  </si>
  <si>
    <t>-0.53</t>
  </si>
  <si>
    <t>11/01/1970</t>
  </si>
  <si>
    <t>02/01/1972</t>
  </si>
  <si>
    <t>15</t>
  </si>
  <si>
    <t>-2.04</t>
  </si>
  <si>
    <t>-15.21</t>
  </si>
  <si>
    <t>11/01/1973</t>
  </si>
  <si>
    <t>02/01/1974</t>
  </si>
  <si>
    <t>-3.53</t>
  </si>
  <si>
    <t>03/01/1975</t>
  </si>
  <si>
    <t>04/01/1976</t>
  </si>
  <si>
    <t>13</t>
  </si>
  <si>
    <t>-2.01</t>
  </si>
  <si>
    <t>-15.64</t>
  </si>
  <si>
    <t>11/01/1978</t>
  </si>
  <si>
    <t>01/01/1979</t>
  </si>
  <si>
    <t>-1.69</t>
  </si>
  <si>
    <t>-2.19</t>
  </si>
  <si>
    <t>11/01/1979</t>
  </si>
  <si>
    <t>04/01/1980</t>
  </si>
  <si>
    <t>-3.7</t>
  </si>
  <si>
    <t>-0.74</t>
  </si>
  <si>
    <t>01/01/1981</t>
  </si>
  <si>
    <t>02/01/1981</t>
  </si>
  <si>
    <t>05/01/1982</t>
  </si>
  <si>
    <t>10/01/1982</t>
  </si>
  <si>
    <t>-4.2</t>
  </si>
  <si>
    <t>-0.85</t>
  </si>
  <si>
    <t>01/01/1984</t>
  </si>
  <si>
    <t>03/01/1984</t>
  </si>
  <si>
    <t>-1.32</t>
  </si>
  <si>
    <t>-1.36</t>
  </si>
  <si>
    <t>-0.68</t>
  </si>
  <si>
    <t>09/01/1984</t>
  </si>
  <si>
    <t>11/01/1984</t>
  </si>
  <si>
    <t>-2.33</t>
  </si>
  <si>
    <t>-4.32</t>
  </si>
  <si>
    <t>-2.16</t>
  </si>
  <si>
    <t>11/01/1988</t>
  </si>
  <si>
    <t>11/01/1989</t>
  </si>
  <si>
    <t>-1.91</t>
  </si>
  <si>
    <t>-16.27</t>
  </si>
  <si>
    <t>01/01/1993</t>
  </si>
  <si>
    <t>05/01/1993</t>
  </si>
  <si>
    <t>-4.27</t>
  </si>
  <si>
    <t>-1.04</t>
  </si>
  <si>
    <t>08/01/1994</t>
  </si>
  <si>
    <t>09/01/1994</t>
  </si>
  <si>
    <t>08/01/1995</t>
  </si>
  <si>
    <t>05/01/1996</t>
  </si>
  <si>
    <t>9</t>
  </si>
  <si>
    <t>-11</t>
  </si>
  <si>
    <t>-1.22</t>
  </si>
  <si>
    <t>12/01/1996</t>
  </si>
  <si>
    <t>08/01/1997</t>
  </si>
  <si>
    <t>8</t>
  </si>
  <si>
    <t>-1.59</t>
  </si>
  <si>
    <t>-7.6</t>
  </si>
  <si>
    <t>-0.95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</si>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</sst>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I40" sqref="I3:I4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202</v>
      </c>
    </row>
    <row r="3" spans="1:9" x14ac:dyDescent="0.35">
      <c r="A3" t="s">
        <v>189</v>
      </c>
      <c r="B3" t="s">
        <v>190</v>
      </c>
      <c r="C3" t="s">
        <v>119</v>
      </c>
      <c r="D3" t="s">
        <v>135</v>
      </c>
      <c r="E3" t="s">
        <v>135</v>
      </c>
      <c r="F3" t="s">
        <v>135</v>
      </c>
      <c r="G3" t="s">
        <v>135</v>
      </c>
      <c r="H3">
        <f>C3*1</f>
        <v>1</v>
      </c>
      <c r="I3">
        <f>E3*-1</f>
        <v>1.02</v>
      </c>
    </row>
    <row r="4" spans="1:9" x14ac:dyDescent="0.35">
      <c r="A4" t="s">
        <v>117</v>
      </c>
      <c r="B4" t="s">
        <v>118</v>
      </c>
      <c r="C4" t="s">
        <v>119</v>
      </c>
      <c r="D4" t="s">
        <v>44</v>
      </c>
      <c r="E4" t="s">
        <v>44</v>
      </c>
      <c r="F4" t="s">
        <v>44</v>
      </c>
      <c r="G4" t="s">
        <v>44</v>
      </c>
      <c r="H4">
        <f>C4*1</f>
        <v>1</v>
      </c>
      <c r="I4">
        <f>E4*-1</f>
        <v>1.07</v>
      </c>
    </row>
    <row r="5" spans="1:9" x14ac:dyDescent="0.35">
      <c r="A5" t="s">
        <v>165</v>
      </c>
      <c r="B5" t="s">
        <v>166</v>
      </c>
      <c r="C5" t="s">
        <v>119</v>
      </c>
      <c r="D5" t="s">
        <v>140</v>
      </c>
      <c r="E5" t="s">
        <v>140</v>
      </c>
      <c r="F5" t="s">
        <v>140</v>
      </c>
      <c r="G5" t="s">
        <v>140</v>
      </c>
      <c r="H5">
        <f>C5*1</f>
        <v>1</v>
      </c>
      <c r="I5">
        <f>E5*-1</f>
        <v>1.0900000000000001</v>
      </c>
    </row>
    <row r="6" spans="1:9" x14ac:dyDescent="0.35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  <c r="G6" t="s">
        <v>46</v>
      </c>
      <c r="H6">
        <f>C6*1</f>
        <v>2</v>
      </c>
      <c r="I6">
        <f>E6*-1</f>
        <v>1.21</v>
      </c>
    </row>
    <row r="7" spans="1:9" x14ac:dyDescent="0.35">
      <c r="A7" t="s">
        <v>171</v>
      </c>
      <c r="B7" t="s">
        <v>172</v>
      </c>
      <c r="C7" t="s">
        <v>43</v>
      </c>
      <c r="D7" t="s">
        <v>173</v>
      </c>
      <c r="E7" t="s">
        <v>174</v>
      </c>
      <c r="F7" t="s">
        <v>175</v>
      </c>
      <c r="G7" t="s">
        <v>175</v>
      </c>
      <c r="H7">
        <f>C7*1</f>
        <v>2</v>
      </c>
      <c r="I7">
        <f>E7*-1</f>
        <v>1.36</v>
      </c>
    </row>
    <row r="8" spans="1:9" x14ac:dyDescent="0.35">
      <c r="A8" t="s">
        <v>35</v>
      </c>
      <c r="B8" t="s">
        <v>36</v>
      </c>
      <c r="C8" t="s">
        <v>23</v>
      </c>
      <c r="D8" t="s">
        <v>37</v>
      </c>
      <c r="E8" t="s">
        <v>38</v>
      </c>
      <c r="F8" t="s">
        <v>39</v>
      </c>
      <c r="G8" t="s">
        <v>40</v>
      </c>
      <c r="H8">
        <f>C8*1</f>
        <v>3</v>
      </c>
      <c r="I8">
        <f>E8*-1</f>
        <v>1.45</v>
      </c>
    </row>
    <row r="9" spans="1:9" x14ac:dyDescent="0.35">
      <c r="A9" t="s">
        <v>113</v>
      </c>
      <c r="B9" t="s">
        <v>114</v>
      </c>
      <c r="C9" t="s">
        <v>43</v>
      </c>
      <c r="D9" t="s">
        <v>13</v>
      </c>
      <c r="E9" t="s">
        <v>115</v>
      </c>
      <c r="F9" t="s">
        <v>116</v>
      </c>
      <c r="G9" t="s">
        <v>116</v>
      </c>
      <c r="H9">
        <f>C9*1</f>
        <v>2</v>
      </c>
      <c r="I9">
        <f>E9*-1</f>
        <v>1.77</v>
      </c>
    </row>
    <row r="10" spans="1:9" x14ac:dyDescent="0.35">
      <c r="A10" t="s">
        <v>103</v>
      </c>
      <c r="B10" t="s">
        <v>104</v>
      </c>
      <c r="C10" t="s">
        <v>43</v>
      </c>
      <c r="D10" t="s">
        <v>105</v>
      </c>
      <c r="E10" t="s">
        <v>70</v>
      </c>
      <c r="F10" t="s">
        <v>106</v>
      </c>
      <c r="G10" t="s">
        <v>106</v>
      </c>
      <c r="H10">
        <f>C10*1</f>
        <v>2</v>
      </c>
      <c r="I10">
        <f>E10*-1</f>
        <v>1.99</v>
      </c>
    </row>
    <row r="11" spans="1:9" x14ac:dyDescent="0.35">
      <c r="A11" t="s">
        <v>99</v>
      </c>
      <c r="B11" t="s">
        <v>100</v>
      </c>
      <c r="C11" t="s">
        <v>43</v>
      </c>
      <c r="D11" t="s">
        <v>84</v>
      </c>
      <c r="E11" t="s">
        <v>101</v>
      </c>
      <c r="F11" t="s">
        <v>102</v>
      </c>
      <c r="G11" t="s">
        <v>102</v>
      </c>
      <c r="H11">
        <f>C11*1</f>
        <v>2</v>
      </c>
      <c r="I11">
        <f>E11*-1</f>
        <v>2.02</v>
      </c>
    </row>
    <row r="12" spans="1:9" x14ac:dyDescent="0.35">
      <c r="A12" t="s">
        <v>157</v>
      </c>
      <c r="B12" t="s">
        <v>158</v>
      </c>
      <c r="C12" t="s">
        <v>43</v>
      </c>
      <c r="D12" t="s">
        <v>159</v>
      </c>
      <c r="E12" t="s">
        <v>160</v>
      </c>
      <c r="F12" t="s">
        <v>130</v>
      </c>
      <c r="G12" t="s">
        <v>130</v>
      </c>
      <c r="H12">
        <f>C12*1</f>
        <v>2</v>
      </c>
      <c r="I12">
        <f>E12*-1</f>
        <v>2.19</v>
      </c>
    </row>
    <row r="13" spans="1:9" x14ac:dyDescent="0.35">
      <c r="A13" t="s">
        <v>59</v>
      </c>
      <c r="B13" t="s">
        <v>60</v>
      </c>
      <c r="C13" t="s">
        <v>43</v>
      </c>
      <c r="D13" t="s">
        <v>61</v>
      </c>
      <c r="E13" t="s">
        <v>62</v>
      </c>
      <c r="F13" t="s">
        <v>37</v>
      </c>
      <c r="G13" t="s">
        <v>37</v>
      </c>
      <c r="H13">
        <f>C13*1</f>
        <v>2</v>
      </c>
      <c r="I13">
        <f>E13*-1</f>
        <v>2.2200000000000002</v>
      </c>
    </row>
    <row r="14" spans="1:9" x14ac:dyDescent="0.35">
      <c r="A14" t="s">
        <v>137</v>
      </c>
      <c r="B14" t="s">
        <v>138</v>
      </c>
      <c r="C14" t="s">
        <v>139</v>
      </c>
      <c r="D14" t="s">
        <v>140</v>
      </c>
      <c r="E14" t="s">
        <v>141</v>
      </c>
      <c r="F14" t="s">
        <v>142</v>
      </c>
      <c r="G14" t="s">
        <v>143</v>
      </c>
      <c r="H14">
        <f>C14*1</f>
        <v>4</v>
      </c>
      <c r="I14">
        <f>E14*-1</f>
        <v>2.2599999999999998</v>
      </c>
    </row>
    <row r="15" spans="1:9" x14ac:dyDescent="0.35">
      <c r="A15" t="s">
        <v>63</v>
      </c>
      <c r="B15" t="s">
        <v>64</v>
      </c>
      <c r="C15" t="s">
        <v>43</v>
      </c>
      <c r="D15" t="s">
        <v>65</v>
      </c>
      <c r="E15" t="s">
        <v>66</v>
      </c>
      <c r="F15" t="s">
        <v>67</v>
      </c>
      <c r="G15" t="s">
        <v>67</v>
      </c>
      <c r="H15">
        <f>C15*1</f>
        <v>2</v>
      </c>
      <c r="I15">
        <f>E15*-1</f>
        <v>2.3199999999999998</v>
      </c>
    </row>
    <row r="16" spans="1:9" x14ac:dyDescent="0.35">
      <c r="A16" t="s">
        <v>47</v>
      </c>
      <c r="B16" t="s">
        <v>48</v>
      </c>
      <c r="C16" t="s">
        <v>30</v>
      </c>
      <c r="D16" t="s">
        <v>49</v>
      </c>
      <c r="E16" t="s">
        <v>50</v>
      </c>
      <c r="F16" t="s">
        <v>51</v>
      </c>
      <c r="G16" t="s">
        <v>52</v>
      </c>
      <c r="H16">
        <f>C16*1</f>
        <v>5</v>
      </c>
      <c r="I16">
        <f>E16*-1</f>
        <v>3.22</v>
      </c>
    </row>
    <row r="17" spans="1:9" x14ac:dyDescent="0.35">
      <c r="A17" t="s">
        <v>68</v>
      </c>
      <c r="B17" t="s">
        <v>69</v>
      </c>
      <c r="C17" t="s">
        <v>43</v>
      </c>
      <c r="D17" t="s">
        <v>70</v>
      </c>
      <c r="E17" t="s">
        <v>71</v>
      </c>
      <c r="F17" t="s">
        <v>31</v>
      </c>
      <c r="G17" t="s">
        <v>31</v>
      </c>
      <c r="H17">
        <f>C17*1</f>
        <v>2</v>
      </c>
      <c r="I17">
        <f>E17*-1</f>
        <v>3.33</v>
      </c>
    </row>
    <row r="18" spans="1:9" x14ac:dyDescent="0.35">
      <c r="A18" t="s">
        <v>21</v>
      </c>
      <c r="B18" t="s">
        <v>22</v>
      </c>
      <c r="C18" t="s">
        <v>23</v>
      </c>
      <c r="D18" t="s">
        <v>24</v>
      </c>
      <c r="E18" t="s">
        <v>25</v>
      </c>
      <c r="F18" t="s">
        <v>26</v>
      </c>
      <c r="G18" t="s">
        <v>27</v>
      </c>
      <c r="H18">
        <f>C18*1</f>
        <v>3</v>
      </c>
      <c r="I18">
        <f>E18*-1</f>
        <v>3.39</v>
      </c>
    </row>
    <row r="19" spans="1:9" x14ac:dyDescent="0.35">
      <c r="A19" t="s">
        <v>149</v>
      </c>
      <c r="B19" t="s">
        <v>150</v>
      </c>
      <c r="C19" t="s">
        <v>23</v>
      </c>
      <c r="D19" t="s">
        <v>75</v>
      </c>
      <c r="E19" t="s">
        <v>151</v>
      </c>
      <c r="F19" t="s">
        <v>19</v>
      </c>
      <c r="G19" t="s">
        <v>14</v>
      </c>
      <c r="H19">
        <f>C19*1</f>
        <v>3</v>
      </c>
      <c r="I19">
        <f>E19*-1</f>
        <v>3.53</v>
      </c>
    </row>
    <row r="20" spans="1:9" x14ac:dyDescent="0.35">
      <c r="A20" t="s">
        <v>161</v>
      </c>
      <c r="B20" t="s">
        <v>162</v>
      </c>
      <c r="C20" t="s">
        <v>30</v>
      </c>
      <c r="D20" t="s">
        <v>33</v>
      </c>
      <c r="E20" t="s">
        <v>163</v>
      </c>
      <c r="F20" t="s">
        <v>164</v>
      </c>
      <c r="G20" t="s">
        <v>90</v>
      </c>
      <c r="H20">
        <f>C20*1</f>
        <v>5</v>
      </c>
      <c r="I20">
        <f>E20*-1</f>
        <v>3.7</v>
      </c>
    </row>
    <row r="21" spans="1:9" x14ac:dyDescent="0.35">
      <c r="A21" t="s">
        <v>86</v>
      </c>
      <c r="B21" t="s">
        <v>87</v>
      </c>
      <c r="C21" t="s">
        <v>30</v>
      </c>
      <c r="D21" t="s">
        <v>88</v>
      </c>
      <c r="E21" t="s">
        <v>89</v>
      </c>
      <c r="F21" t="s">
        <v>90</v>
      </c>
      <c r="G21" t="s">
        <v>91</v>
      </c>
      <c r="H21">
        <f>C21*1</f>
        <v>5</v>
      </c>
      <c r="I21">
        <f>E21*-1</f>
        <v>3.94</v>
      </c>
    </row>
    <row r="22" spans="1:9" x14ac:dyDescent="0.35">
      <c r="A22" t="s">
        <v>120</v>
      </c>
      <c r="B22" t="s">
        <v>121</v>
      </c>
      <c r="C22" t="s">
        <v>81</v>
      </c>
      <c r="D22" t="s">
        <v>102</v>
      </c>
      <c r="E22" t="s">
        <v>122</v>
      </c>
      <c r="F22" t="s">
        <v>123</v>
      </c>
      <c r="G22" t="s">
        <v>124</v>
      </c>
      <c r="H22">
        <f>C22*1</f>
        <v>12</v>
      </c>
      <c r="I22">
        <f>E22*-1</f>
        <v>4.16</v>
      </c>
    </row>
    <row r="23" spans="1:9" x14ac:dyDescent="0.35">
      <c r="A23" t="s">
        <v>167</v>
      </c>
      <c r="B23" t="s">
        <v>168</v>
      </c>
      <c r="C23" t="s">
        <v>30</v>
      </c>
      <c r="D23" t="s">
        <v>37</v>
      </c>
      <c r="E23" t="s">
        <v>169</v>
      </c>
      <c r="F23" t="s">
        <v>136</v>
      </c>
      <c r="G23" t="s">
        <v>170</v>
      </c>
      <c r="H23">
        <f>C23*1</f>
        <v>5</v>
      </c>
      <c r="I23">
        <f>E23*-1</f>
        <v>4.2</v>
      </c>
    </row>
    <row r="24" spans="1:9" x14ac:dyDescent="0.35">
      <c r="A24" t="s">
        <v>185</v>
      </c>
      <c r="B24" t="s">
        <v>186</v>
      </c>
      <c r="C24" t="s">
        <v>139</v>
      </c>
      <c r="D24" t="s">
        <v>33</v>
      </c>
      <c r="E24" t="s">
        <v>187</v>
      </c>
      <c r="F24" t="s">
        <v>44</v>
      </c>
      <c r="G24" t="s">
        <v>188</v>
      </c>
      <c r="H24">
        <f>C24*1</f>
        <v>4</v>
      </c>
      <c r="I24">
        <f>E24*-1</f>
        <v>4.2699999999999996</v>
      </c>
    </row>
    <row r="25" spans="1:9" x14ac:dyDescent="0.35">
      <c r="A25" t="s">
        <v>176</v>
      </c>
      <c r="B25" t="s">
        <v>177</v>
      </c>
      <c r="C25" t="s">
        <v>43</v>
      </c>
      <c r="D25" t="s">
        <v>178</v>
      </c>
      <c r="E25" t="s">
        <v>179</v>
      </c>
      <c r="F25" t="s">
        <v>180</v>
      </c>
      <c r="G25" t="s">
        <v>180</v>
      </c>
      <c r="H25">
        <f>C25*1</f>
        <v>2</v>
      </c>
      <c r="I25">
        <f>E25*-1</f>
        <v>4.32</v>
      </c>
    </row>
    <row r="26" spans="1:9" x14ac:dyDescent="0.35">
      <c r="A26" t="s">
        <v>72</v>
      </c>
      <c r="B26" t="s">
        <v>73</v>
      </c>
      <c r="C26" t="s">
        <v>74</v>
      </c>
      <c r="D26" t="s">
        <v>75</v>
      </c>
      <c r="E26" t="s">
        <v>76</v>
      </c>
      <c r="F26" t="s">
        <v>77</v>
      </c>
      <c r="G26" t="s">
        <v>78</v>
      </c>
      <c r="H26">
        <f>C26*1</f>
        <v>7</v>
      </c>
      <c r="I26">
        <f>E26*-1</f>
        <v>6.49</v>
      </c>
    </row>
    <row r="27" spans="1:9" x14ac:dyDescent="0.35">
      <c r="A27" t="s">
        <v>28</v>
      </c>
      <c r="B27" t="s">
        <v>29</v>
      </c>
      <c r="C27" t="s">
        <v>30</v>
      </c>
      <c r="D27" t="s">
        <v>31</v>
      </c>
      <c r="E27" t="s">
        <v>32</v>
      </c>
      <c r="F27" t="s">
        <v>33</v>
      </c>
      <c r="G27" t="s">
        <v>34</v>
      </c>
      <c r="H27">
        <f>C27*1</f>
        <v>5</v>
      </c>
      <c r="I27">
        <f>E27*-1</f>
        <v>6.66</v>
      </c>
    </row>
    <row r="28" spans="1:9" x14ac:dyDescent="0.35">
      <c r="A28" t="s">
        <v>196</v>
      </c>
      <c r="B28" t="s">
        <v>197</v>
      </c>
      <c r="C28" t="s">
        <v>198</v>
      </c>
      <c r="D28" t="s">
        <v>199</v>
      </c>
      <c r="E28" t="s">
        <v>200</v>
      </c>
      <c r="F28" t="s">
        <v>201</v>
      </c>
      <c r="G28" t="s">
        <v>85</v>
      </c>
      <c r="H28">
        <f>C28*1</f>
        <v>8</v>
      </c>
      <c r="I28">
        <f>E28*-1</f>
        <v>7.6</v>
      </c>
    </row>
    <row r="29" spans="1:9" x14ac:dyDescent="0.35">
      <c r="A29" t="s">
        <v>131</v>
      </c>
      <c r="B29" t="s">
        <v>132</v>
      </c>
      <c r="C29" t="s">
        <v>94</v>
      </c>
      <c r="D29" t="s">
        <v>133</v>
      </c>
      <c r="E29" t="s">
        <v>134</v>
      </c>
      <c r="F29" t="s">
        <v>135</v>
      </c>
      <c r="G29" t="s">
        <v>136</v>
      </c>
      <c r="H29">
        <f>C29*1</f>
        <v>10</v>
      </c>
      <c r="I29">
        <f>E29*-1</f>
        <v>10.18</v>
      </c>
    </row>
    <row r="30" spans="1:9" x14ac:dyDescent="0.35">
      <c r="A30" t="s">
        <v>191</v>
      </c>
      <c r="B30" t="s">
        <v>192</v>
      </c>
      <c r="C30" t="s">
        <v>193</v>
      </c>
      <c r="D30" t="s">
        <v>98</v>
      </c>
      <c r="E30" t="s">
        <v>194</v>
      </c>
      <c r="F30" t="s">
        <v>195</v>
      </c>
      <c r="G30" t="s">
        <v>33</v>
      </c>
      <c r="H30">
        <f>C30*1</f>
        <v>9</v>
      </c>
      <c r="I30">
        <f>E30*-1</f>
        <v>11</v>
      </c>
    </row>
    <row r="31" spans="1:9" x14ac:dyDescent="0.35">
      <c r="A31" t="s">
        <v>79</v>
      </c>
      <c r="B31" t="s">
        <v>80</v>
      </c>
      <c r="C31" t="s">
        <v>81</v>
      </c>
      <c r="D31" t="s">
        <v>82</v>
      </c>
      <c r="E31" t="s">
        <v>83</v>
      </c>
      <c r="F31" t="s">
        <v>84</v>
      </c>
      <c r="G31" t="s">
        <v>85</v>
      </c>
      <c r="H31">
        <f>C31*1</f>
        <v>12</v>
      </c>
      <c r="I31">
        <f>E31*-1</f>
        <v>12.39</v>
      </c>
    </row>
    <row r="32" spans="1:9" x14ac:dyDescent="0.35">
      <c r="A32" t="s">
        <v>107</v>
      </c>
      <c r="B32" t="s">
        <v>108</v>
      </c>
      <c r="C32" t="s">
        <v>109</v>
      </c>
      <c r="D32" t="s">
        <v>110</v>
      </c>
      <c r="E32" t="s">
        <v>111</v>
      </c>
      <c r="F32" t="s">
        <v>112</v>
      </c>
      <c r="G32" t="s">
        <v>82</v>
      </c>
      <c r="H32">
        <f>C32*1</f>
        <v>11</v>
      </c>
      <c r="I32">
        <f>E32*-1</f>
        <v>14.37</v>
      </c>
    </row>
    <row r="33" spans="1:9" x14ac:dyDescent="0.35">
      <c r="A33" t="s">
        <v>144</v>
      </c>
      <c r="B33" t="s">
        <v>145</v>
      </c>
      <c r="C33" t="s">
        <v>146</v>
      </c>
      <c r="D33" t="s">
        <v>147</v>
      </c>
      <c r="E33" t="s">
        <v>148</v>
      </c>
      <c r="F33" t="s">
        <v>102</v>
      </c>
      <c r="G33" t="s">
        <v>20</v>
      </c>
      <c r="H33">
        <f>C33*1</f>
        <v>15</v>
      </c>
      <c r="I33">
        <f>E33*-1</f>
        <v>15.21</v>
      </c>
    </row>
    <row r="34" spans="1:9" x14ac:dyDescent="0.35">
      <c r="A34" t="s">
        <v>152</v>
      </c>
      <c r="B34" t="s">
        <v>153</v>
      </c>
      <c r="C34" t="s">
        <v>154</v>
      </c>
      <c r="D34" t="s">
        <v>155</v>
      </c>
      <c r="E34" t="s">
        <v>156</v>
      </c>
      <c r="F34" t="s">
        <v>34</v>
      </c>
      <c r="G34" t="s">
        <v>34</v>
      </c>
      <c r="H34">
        <f>C34*1</f>
        <v>13</v>
      </c>
      <c r="I34">
        <f>E34*-1</f>
        <v>15.64</v>
      </c>
    </row>
    <row r="35" spans="1:9" x14ac:dyDescent="0.35">
      <c r="A35" t="s">
        <v>181</v>
      </c>
      <c r="B35" t="s">
        <v>182</v>
      </c>
      <c r="C35" t="s">
        <v>81</v>
      </c>
      <c r="D35" t="s">
        <v>183</v>
      </c>
      <c r="E35" t="s">
        <v>184</v>
      </c>
      <c r="F35" t="s">
        <v>174</v>
      </c>
      <c r="G35" t="s">
        <v>173</v>
      </c>
      <c r="H35">
        <f>C35*1</f>
        <v>12</v>
      </c>
      <c r="I35">
        <f>E35*-1</f>
        <v>16.27</v>
      </c>
    </row>
    <row r="36" spans="1:9" x14ac:dyDescent="0.35">
      <c r="A36" t="s">
        <v>92</v>
      </c>
      <c r="B36" t="s">
        <v>93</v>
      </c>
      <c r="C36" t="s">
        <v>94</v>
      </c>
      <c r="D36" t="s">
        <v>95</v>
      </c>
      <c r="E36" t="s">
        <v>96</v>
      </c>
      <c r="F36" t="s">
        <v>97</v>
      </c>
      <c r="G36" t="s">
        <v>98</v>
      </c>
      <c r="H36">
        <f>C36*1</f>
        <v>10</v>
      </c>
      <c r="I36">
        <f>E36*-1</f>
        <v>18.29</v>
      </c>
    </row>
    <row r="37" spans="1:9" x14ac:dyDescent="0.35">
      <c r="A37" t="s">
        <v>15</v>
      </c>
      <c r="B37" t="s">
        <v>16</v>
      </c>
      <c r="C37" t="s">
        <v>10</v>
      </c>
      <c r="D37" t="s">
        <v>17</v>
      </c>
      <c r="E37" t="s">
        <v>18</v>
      </c>
      <c r="F37" t="s">
        <v>19</v>
      </c>
      <c r="G37" t="s">
        <v>20</v>
      </c>
      <c r="H37">
        <f>C37*1</f>
        <v>18</v>
      </c>
      <c r="I37">
        <f>E37*-1</f>
        <v>21.17</v>
      </c>
    </row>
    <row r="38" spans="1:9" x14ac:dyDescent="0.35">
      <c r="A38" t="s">
        <v>125</v>
      </c>
      <c r="B38" t="s">
        <v>126</v>
      </c>
      <c r="C38" t="s">
        <v>127</v>
      </c>
      <c r="D38" t="s">
        <v>128</v>
      </c>
      <c r="E38" t="s">
        <v>129</v>
      </c>
      <c r="F38" t="s">
        <v>130</v>
      </c>
      <c r="G38" t="s">
        <v>14</v>
      </c>
      <c r="H38">
        <f>C38*1</f>
        <v>20</v>
      </c>
      <c r="I38">
        <f>E38*-1</f>
        <v>22.09</v>
      </c>
    </row>
    <row r="39" spans="1:9" x14ac:dyDescent="0.35">
      <c r="A39" t="s">
        <v>8</v>
      </c>
      <c r="B39" t="s">
        <v>9</v>
      </c>
      <c r="C39" t="s">
        <v>10</v>
      </c>
      <c r="D39" t="s">
        <v>11</v>
      </c>
      <c r="E39" t="s">
        <v>12</v>
      </c>
      <c r="F39" t="s">
        <v>13</v>
      </c>
      <c r="G39" t="s">
        <v>14</v>
      </c>
      <c r="H39">
        <f>C39*1</f>
        <v>18</v>
      </c>
      <c r="I39">
        <f>E39*-1</f>
        <v>22.54</v>
      </c>
    </row>
    <row r="40" spans="1:9" x14ac:dyDescent="0.35">
      <c r="A40" t="s">
        <v>53</v>
      </c>
      <c r="B40" t="s">
        <v>54</v>
      </c>
      <c r="C40" t="s">
        <v>55</v>
      </c>
      <c r="D40" t="s">
        <v>56</v>
      </c>
      <c r="E40" t="s">
        <v>57</v>
      </c>
      <c r="F40" t="s">
        <v>58</v>
      </c>
      <c r="G40" t="s">
        <v>34</v>
      </c>
      <c r="H40">
        <f>C40*1</f>
        <v>23</v>
      </c>
      <c r="I40">
        <f>E40*-1</f>
        <v>29.78</v>
      </c>
    </row>
  </sheetData>
  <sortState xmlns:xlrd2="http://schemas.microsoft.com/office/spreadsheetml/2017/richdata2" ref="A3:I4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8712-AA04-46E9-AE3E-8A45344421BE}">
  <dimension ref="A1:K49"/>
  <sheetViews>
    <sheetView topLeftCell="A34" workbookViewId="0">
      <selection activeCell="D51" sqref="D51"/>
    </sheetView>
  </sheetViews>
  <sheetFormatPr defaultRowHeight="14.5" x14ac:dyDescent="0.35"/>
  <sheetData>
    <row r="1" spans="1:11" x14ac:dyDescent="0.35">
      <c r="A1" t="s">
        <v>203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  <c r="H1" t="s">
        <v>210</v>
      </c>
      <c r="J1" t="s">
        <v>211</v>
      </c>
      <c r="K1">
        <f>COUNT(C2:C39)</f>
        <v>38</v>
      </c>
    </row>
    <row r="2" spans="1:11" x14ac:dyDescent="0.35">
      <c r="A2">
        <v>1</v>
      </c>
      <c r="B2" t="s">
        <v>117</v>
      </c>
      <c r="C2">
        <v>1</v>
      </c>
      <c r="D2">
        <f t="shared" ref="D2:D39" si="0">LOG(C2)</f>
        <v>0</v>
      </c>
      <c r="E2">
        <f t="shared" ref="E2:E39" si="1">(D2-$K$3)^2</f>
        <v>0.45333069781340685</v>
      </c>
      <c r="F2">
        <f t="shared" ref="F2:F39" si="2">(D2-$K$3)^3</f>
        <v>-0.30522682084082681</v>
      </c>
      <c r="G2">
        <f t="shared" ref="G2:G39" si="3">($K$1+1)/A2</f>
        <v>39</v>
      </c>
      <c r="H2">
        <f t="shared" ref="H2:H39" si="4">1/G2</f>
        <v>2.564102564102564E-2</v>
      </c>
      <c r="J2" t="s">
        <v>212</v>
      </c>
      <c r="K2">
        <f>AVERAGE(C2:C39)</f>
        <v>6.9210526315789478</v>
      </c>
    </row>
    <row r="3" spans="1:11" x14ac:dyDescent="0.35">
      <c r="A3">
        <v>2</v>
      </c>
      <c r="B3" t="s">
        <v>165</v>
      </c>
      <c r="C3">
        <v>1</v>
      </c>
      <c r="D3">
        <f t="shared" si="0"/>
        <v>0</v>
      </c>
      <c r="E3">
        <f t="shared" si="1"/>
        <v>0.45333069781340685</v>
      </c>
      <c r="F3">
        <f t="shared" si="2"/>
        <v>-0.30522682084082681</v>
      </c>
      <c r="G3">
        <f t="shared" si="3"/>
        <v>19.5</v>
      </c>
      <c r="H3">
        <f t="shared" si="4"/>
        <v>5.128205128205128E-2</v>
      </c>
      <c r="J3" t="s">
        <v>213</v>
      </c>
      <c r="K3">
        <f>AVERAGE(D2:D39)</f>
        <v>0.67329837205610921</v>
      </c>
    </row>
    <row r="4" spans="1:11" x14ac:dyDescent="0.35">
      <c r="A4">
        <v>3</v>
      </c>
      <c r="B4" t="s">
        <v>189</v>
      </c>
      <c r="C4">
        <v>1</v>
      </c>
      <c r="D4">
        <f t="shared" si="0"/>
        <v>0</v>
      </c>
      <c r="E4">
        <f t="shared" si="1"/>
        <v>0.45333069781340685</v>
      </c>
      <c r="F4">
        <f t="shared" si="2"/>
        <v>-0.30522682084082681</v>
      </c>
      <c r="G4">
        <f t="shared" si="3"/>
        <v>13</v>
      </c>
      <c r="H4">
        <f t="shared" si="4"/>
        <v>7.6923076923076927E-2</v>
      </c>
      <c r="J4" t="s">
        <v>214</v>
      </c>
      <c r="K4">
        <f>SUM(E2:E39)</f>
        <v>5.8715024559649098</v>
      </c>
    </row>
    <row r="5" spans="1:11" x14ac:dyDescent="0.35">
      <c r="A5">
        <v>4</v>
      </c>
      <c r="B5" t="s">
        <v>41</v>
      </c>
      <c r="C5">
        <v>2</v>
      </c>
      <c r="D5">
        <f t="shared" si="0"/>
        <v>0.3010299956639812</v>
      </c>
      <c r="E5">
        <f t="shared" si="1"/>
        <v>0.1385837440616311</v>
      </c>
      <c r="F5">
        <f t="shared" si="2"/>
        <v>-5.1590345396165617E-2</v>
      </c>
      <c r="G5">
        <f t="shared" si="3"/>
        <v>9.75</v>
      </c>
      <c r="H5">
        <f t="shared" si="4"/>
        <v>0.10256410256410256</v>
      </c>
      <c r="J5" t="s">
        <v>215</v>
      </c>
      <c r="K5">
        <f>SUM(F2:F39)</f>
        <v>8.5232759979589234E-2</v>
      </c>
    </row>
    <row r="6" spans="1:11" x14ac:dyDescent="0.35">
      <c r="A6">
        <v>5</v>
      </c>
      <c r="B6" t="s">
        <v>59</v>
      </c>
      <c r="C6">
        <v>2</v>
      </c>
      <c r="D6">
        <f t="shared" si="0"/>
        <v>0.3010299956639812</v>
      </c>
      <c r="E6">
        <f t="shared" si="1"/>
        <v>0.1385837440616311</v>
      </c>
      <c r="F6">
        <f t="shared" si="2"/>
        <v>-5.1590345396165617E-2</v>
      </c>
      <c r="G6">
        <f t="shared" si="3"/>
        <v>7.8</v>
      </c>
      <c r="H6">
        <f t="shared" si="4"/>
        <v>0.12820512820512822</v>
      </c>
      <c r="J6" t="s">
        <v>216</v>
      </c>
      <c r="K6">
        <f>VAR(D2:D39)</f>
        <v>0.15868925556661914</v>
      </c>
    </row>
    <row r="7" spans="1:11" x14ac:dyDescent="0.35">
      <c r="A7">
        <v>6</v>
      </c>
      <c r="B7" t="s">
        <v>63</v>
      </c>
      <c r="C7">
        <v>2</v>
      </c>
      <c r="D7">
        <f t="shared" si="0"/>
        <v>0.3010299956639812</v>
      </c>
      <c r="E7">
        <f t="shared" si="1"/>
        <v>0.1385837440616311</v>
      </c>
      <c r="F7">
        <f t="shared" si="2"/>
        <v>-5.1590345396165617E-2</v>
      </c>
      <c r="G7">
        <f t="shared" si="3"/>
        <v>6.5</v>
      </c>
      <c r="H7">
        <f t="shared" si="4"/>
        <v>0.15384615384615385</v>
      </c>
      <c r="J7" t="s">
        <v>217</v>
      </c>
      <c r="K7">
        <f>STDEV(D2:D39)</f>
        <v>0.39835820007452982</v>
      </c>
    </row>
    <row r="8" spans="1:11" x14ac:dyDescent="0.35">
      <c r="A8">
        <v>7</v>
      </c>
      <c r="B8" t="s">
        <v>68</v>
      </c>
      <c r="C8">
        <v>2</v>
      </c>
      <c r="D8">
        <f t="shared" si="0"/>
        <v>0.3010299956639812</v>
      </c>
      <c r="E8">
        <f t="shared" si="1"/>
        <v>0.1385837440616311</v>
      </c>
      <c r="F8">
        <f t="shared" si="2"/>
        <v>-5.1590345396165617E-2</v>
      </c>
      <c r="G8">
        <f t="shared" si="3"/>
        <v>5.5714285714285712</v>
      </c>
      <c r="H8">
        <f t="shared" si="4"/>
        <v>0.17948717948717949</v>
      </c>
      <c r="J8" t="s">
        <v>218</v>
      </c>
      <c r="K8">
        <f>SKEW(D2:D39)</f>
        <v>3.8464902808784687E-2</v>
      </c>
    </row>
    <row r="9" spans="1:11" x14ac:dyDescent="0.35">
      <c r="A9">
        <v>8</v>
      </c>
      <c r="B9" t="s">
        <v>99</v>
      </c>
      <c r="C9">
        <v>2</v>
      </c>
      <c r="D9">
        <f t="shared" si="0"/>
        <v>0.3010299956639812</v>
      </c>
      <c r="E9">
        <f t="shared" si="1"/>
        <v>0.1385837440616311</v>
      </c>
      <c r="F9">
        <f t="shared" si="2"/>
        <v>-5.1590345396165617E-2</v>
      </c>
      <c r="G9">
        <f t="shared" si="3"/>
        <v>4.875</v>
      </c>
      <c r="H9">
        <f t="shared" si="4"/>
        <v>0.20512820512820512</v>
      </c>
      <c r="J9" t="s">
        <v>219</v>
      </c>
      <c r="K9">
        <v>0</v>
      </c>
    </row>
    <row r="10" spans="1:11" x14ac:dyDescent="0.35">
      <c r="A10">
        <v>9</v>
      </c>
      <c r="B10" t="s">
        <v>103</v>
      </c>
      <c r="C10">
        <v>2</v>
      </c>
      <c r="D10">
        <f t="shared" si="0"/>
        <v>0.3010299956639812</v>
      </c>
      <c r="E10">
        <f t="shared" si="1"/>
        <v>0.1385837440616311</v>
      </c>
      <c r="F10">
        <f t="shared" si="2"/>
        <v>-5.1590345396165617E-2</v>
      </c>
      <c r="G10">
        <f t="shared" si="3"/>
        <v>4.333333333333333</v>
      </c>
      <c r="H10">
        <f t="shared" si="4"/>
        <v>0.23076923076923078</v>
      </c>
      <c r="J10" t="s">
        <v>220</v>
      </c>
      <c r="K10">
        <v>0.1</v>
      </c>
    </row>
    <row r="11" spans="1:11" x14ac:dyDescent="0.35">
      <c r="A11">
        <v>10</v>
      </c>
      <c r="B11" t="s">
        <v>113</v>
      </c>
      <c r="C11">
        <v>2</v>
      </c>
      <c r="D11">
        <f t="shared" si="0"/>
        <v>0.3010299956639812</v>
      </c>
      <c r="E11">
        <f t="shared" si="1"/>
        <v>0.1385837440616311</v>
      </c>
      <c r="F11">
        <f t="shared" si="2"/>
        <v>-5.1590345396165617E-2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157</v>
      </c>
      <c r="C12">
        <v>2</v>
      </c>
      <c r="D12">
        <f t="shared" si="0"/>
        <v>0.3010299956639812</v>
      </c>
      <c r="E12">
        <f t="shared" si="1"/>
        <v>0.1385837440616311</v>
      </c>
      <c r="F12">
        <f t="shared" si="2"/>
        <v>-5.1590345396165617E-2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171</v>
      </c>
      <c r="C13">
        <v>2</v>
      </c>
      <c r="D13">
        <f t="shared" si="0"/>
        <v>0.3010299956639812</v>
      </c>
      <c r="E13">
        <f t="shared" si="1"/>
        <v>0.1385837440616311</v>
      </c>
      <c r="F13">
        <f t="shared" si="2"/>
        <v>-5.1590345396165617E-2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176</v>
      </c>
      <c r="C14">
        <v>2</v>
      </c>
      <c r="D14">
        <f t="shared" si="0"/>
        <v>0.3010299956639812</v>
      </c>
      <c r="E14">
        <f t="shared" si="1"/>
        <v>0.1385837440616311</v>
      </c>
      <c r="F14">
        <f t="shared" si="2"/>
        <v>-5.1590345396165617E-2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21</v>
      </c>
      <c r="C15">
        <v>3</v>
      </c>
      <c r="D15">
        <f t="shared" si="0"/>
        <v>0.47712125471966244</v>
      </c>
      <c r="E15">
        <f t="shared" si="1"/>
        <v>3.8485461366438004E-2</v>
      </c>
      <c r="F15">
        <f t="shared" si="2"/>
        <v>-7.5499668702309975E-3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35</v>
      </c>
      <c r="C16">
        <v>3</v>
      </c>
      <c r="D16">
        <f t="shared" si="0"/>
        <v>0.47712125471966244</v>
      </c>
      <c r="E16">
        <f t="shared" si="1"/>
        <v>3.8485461366438004E-2</v>
      </c>
      <c r="F16">
        <f t="shared" si="2"/>
        <v>-7.5499668702309975E-3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149</v>
      </c>
      <c r="C17">
        <v>3</v>
      </c>
      <c r="D17">
        <f t="shared" si="0"/>
        <v>0.47712125471966244</v>
      </c>
      <c r="E17">
        <f t="shared" si="1"/>
        <v>3.8485461366438004E-2</v>
      </c>
      <c r="F17">
        <f t="shared" si="2"/>
        <v>-7.5499668702309975E-3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137</v>
      </c>
      <c r="C18">
        <v>4</v>
      </c>
      <c r="D18">
        <f t="shared" si="0"/>
        <v>0.6020599913279624</v>
      </c>
      <c r="E18">
        <f t="shared" si="1"/>
        <v>5.0749068887683988E-3</v>
      </c>
      <c r="F18">
        <f t="shared" si="2"/>
        <v>-3.6152814910197817E-4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185</v>
      </c>
      <c r="C19">
        <v>4</v>
      </c>
      <c r="D19">
        <f t="shared" si="0"/>
        <v>0.6020599913279624</v>
      </c>
      <c r="E19">
        <f t="shared" si="1"/>
        <v>5.0749068887683988E-3</v>
      </c>
      <c r="F19">
        <f t="shared" si="2"/>
        <v>-3.6152814910197817E-4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28</v>
      </c>
      <c r="C20">
        <v>5</v>
      </c>
      <c r="D20">
        <f t="shared" si="0"/>
        <v>0.69897000433601886</v>
      </c>
      <c r="E20">
        <f t="shared" si="1"/>
        <v>6.5903270391489918E-4</v>
      </c>
      <c r="F20">
        <f t="shared" si="2"/>
        <v>1.6918445235337866E-5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47</v>
      </c>
      <c r="C21">
        <v>5</v>
      </c>
      <c r="D21">
        <f t="shared" si="0"/>
        <v>0.69897000433601886</v>
      </c>
      <c r="E21">
        <f t="shared" si="1"/>
        <v>6.5903270391489918E-4</v>
      </c>
      <c r="F21">
        <f t="shared" si="2"/>
        <v>1.6918445235337866E-5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86</v>
      </c>
      <c r="C22">
        <v>5</v>
      </c>
      <c r="D22">
        <f t="shared" si="0"/>
        <v>0.69897000433601886</v>
      </c>
      <c r="E22">
        <f t="shared" si="1"/>
        <v>6.5903270391489918E-4</v>
      </c>
      <c r="F22">
        <f t="shared" si="2"/>
        <v>1.6918445235337866E-5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161</v>
      </c>
      <c r="C23">
        <v>5</v>
      </c>
      <c r="D23">
        <f t="shared" si="0"/>
        <v>0.69897000433601886</v>
      </c>
      <c r="E23">
        <f t="shared" si="1"/>
        <v>6.5903270391489918E-4</v>
      </c>
      <c r="F23">
        <f t="shared" si="2"/>
        <v>1.6918445235337866E-5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167</v>
      </c>
      <c r="C24">
        <v>5</v>
      </c>
      <c r="D24">
        <f t="shared" si="0"/>
        <v>0.69897000433601886</v>
      </c>
      <c r="E24">
        <f t="shared" si="1"/>
        <v>6.5903270391489918E-4</v>
      </c>
      <c r="F24">
        <f t="shared" si="2"/>
        <v>1.6918445235337866E-5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72</v>
      </c>
      <c r="C25">
        <v>7</v>
      </c>
      <c r="D25">
        <f t="shared" si="0"/>
        <v>0.84509804001425681</v>
      </c>
      <c r="E25">
        <f t="shared" si="1"/>
        <v>2.9515125910529769E-2</v>
      </c>
      <c r="F25">
        <f t="shared" si="2"/>
        <v>5.0706888311719336E-3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196</v>
      </c>
      <c r="C26">
        <v>8</v>
      </c>
      <c r="D26">
        <f t="shared" si="0"/>
        <v>0.90308998699194354</v>
      </c>
      <c r="E26">
        <f t="shared" si="1"/>
        <v>5.2804186294818763E-2</v>
      </c>
      <c r="F26">
        <f t="shared" si="2"/>
        <v>1.2133959244059054E-2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191</v>
      </c>
      <c r="C27">
        <v>9</v>
      </c>
      <c r="D27">
        <f t="shared" si="0"/>
        <v>0.95424250943932487</v>
      </c>
      <c r="E27">
        <f t="shared" si="1"/>
        <v>7.8929608329999151E-2</v>
      </c>
      <c r="F27">
        <f t="shared" si="2"/>
        <v>2.2174810726266685E-2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92</v>
      </c>
      <c r="C28">
        <v>10</v>
      </c>
      <c r="D28">
        <f t="shared" si="0"/>
        <v>1</v>
      </c>
      <c r="E28">
        <f t="shared" si="1"/>
        <v>0.10673395370118845</v>
      </c>
      <c r="F28">
        <f t="shared" si="2"/>
        <v>3.4870156431066134E-2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131</v>
      </c>
      <c r="C29">
        <v>10</v>
      </c>
      <c r="D29">
        <f t="shared" si="0"/>
        <v>1</v>
      </c>
      <c r="E29">
        <f t="shared" si="1"/>
        <v>0.10673395370118845</v>
      </c>
      <c r="F29">
        <f t="shared" si="2"/>
        <v>3.4870156431066134E-2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107</v>
      </c>
      <c r="C30">
        <v>11</v>
      </c>
      <c r="D30">
        <f t="shared" si="0"/>
        <v>1.0413926851582251</v>
      </c>
      <c r="E30">
        <f t="shared" si="1"/>
        <v>0.13549342333811856</v>
      </c>
      <c r="F30">
        <f t="shared" si="2"/>
        <v>4.9874358593498959E-2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79</v>
      </c>
      <c r="C31">
        <v>12</v>
      </c>
      <c r="D31">
        <f t="shared" si="0"/>
        <v>1.0791812460476249</v>
      </c>
      <c r="E31">
        <f t="shared" si="1"/>
        <v>0.16474090739961259</v>
      </c>
      <c r="F31">
        <f t="shared" si="2"/>
        <v>6.6865512959324913E-2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120</v>
      </c>
      <c r="C32">
        <v>12</v>
      </c>
      <c r="D32">
        <f t="shared" si="0"/>
        <v>1.0791812460476249</v>
      </c>
      <c r="E32">
        <f t="shared" si="1"/>
        <v>0.16474090739961259</v>
      </c>
      <c r="F32">
        <f t="shared" si="2"/>
        <v>6.6865512959324913E-2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181</v>
      </c>
      <c r="C33">
        <v>12</v>
      </c>
      <c r="D33">
        <f t="shared" si="0"/>
        <v>1.0791812460476249</v>
      </c>
      <c r="E33">
        <f t="shared" si="1"/>
        <v>0.16474090739961259</v>
      </c>
      <c r="F33">
        <f t="shared" si="2"/>
        <v>6.6865512959324913E-2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152</v>
      </c>
      <c r="C34">
        <v>13</v>
      </c>
      <c r="D34">
        <f t="shared" si="0"/>
        <v>1.1139433523068367</v>
      </c>
      <c r="E34">
        <f t="shared" si="1"/>
        <v>0.19416799862016404</v>
      </c>
      <c r="F34">
        <f t="shared" si="2"/>
        <v>8.5559153917305467E-2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144</v>
      </c>
      <c r="C35">
        <v>15</v>
      </c>
      <c r="D35">
        <f t="shared" si="0"/>
        <v>1.1760912590556813</v>
      </c>
      <c r="E35">
        <f t="shared" si="1"/>
        <v>0.25280068721736454</v>
      </c>
      <c r="F35">
        <f t="shared" si="2"/>
        <v>0.12710638736149454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8</v>
      </c>
      <c r="C36">
        <v>18</v>
      </c>
      <c r="D36">
        <f t="shared" si="0"/>
        <v>1.255272505103306</v>
      </c>
      <c r="E36">
        <f t="shared" si="1"/>
        <v>0.33869389153603635</v>
      </c>
      <c r="F36">
        <f t="shared" si="2"/>
        <v>0.19711108389506607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15</v>
      </c>
      <c r="C37">
        <v>18</v>
      </c>
      <c r="D37">
        <f t="shared" si="0"/>
        <v>1.255272505103306</v>
      </c>
      <c r="E37">
        <f t="shared" si="1"/>
        <v>0.33869389153603635</v>
      </c>
      <c r="F37">
        <f t="shared" si="2"/>
        <v>0.19711108389506607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125</v>
      </c>
      <c r="C38">
        <v>20</v>
      </c>
      <c r="D38">
        <f t="shared" si="0"/>
        <v>1.3010299956639813</v>
      </c>
      <c r="E38">
        <f t="shared" si="1"/>
        <v>0.39404699127737514</v>
      </c>
      <c r="F38">
        <f t="shared" si="2"/>
        <v>0.24735575761234369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53</v>
      </c>
      <c r="C39">
        <v>23</v>
      </c>
      <c r="D39">
        <f t="shared" si="0"/>
        <v>1.3617278360175928</v>
      </c>
      <c r="E39">
        <f t="shared" si="1"/>
        <v>0.47393512685029571</v>
      </c>
      <c r="F39">
        <f t="shared" si="2"/>
        <v>0.32627090533006681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221</v>
      </c>
      <c r="C42" t="s">
        <v>226</v>
      </c>
      <c r="D42" t="s">
        <v>227</v>
      </c>
      <c r="E42" t="s">
        <v>222</v>
      </c>
      <c r="F42" t="s">
        <v>223</v>
      </c>
      <c r="G42" t="s">
        <v>224</v>
      </c>
      <c r="H42" s="1" t="s">
        <v>225</v>
      </c>
    </row>
    <row r="43" spans="1:8" x14ac:dyDescent="0.35">
      <c r="B43">
        <v>2</v>
      </c>
      <c r="C43">
        <v>0</v>
      </c>
      <c r="D43">
        <v>-1.7000000000000001E-2</v>
      </c>
      <c r="E43">
        <f>(C43-D43)/($K$9-$K$10)</f>
        <v>-0.17</v>
      </c>
      <c r="F43" s="2">
        <f>C43+(E43*($K$8-$K$9))</f>
        <v>-6.5390334774933969E-3</v>
      </c>
      <c r="G43" s="2">
        <f t="shared" ref="G43:G49" si="5">$K$3+(F43*$K$7)</f>
        <v>0.67069349444978787</v>
      </c>
      <c r="H43" s="3">
        <f t="shared" ref="H43:H49" si="6">10^G43</f>
        <v>4.6848263143301834</v>
      </c>
    </row>
    <row r="44" spans="1:8" x14ac:dyDescent="0.35">
      <c r="B44">
        <v>5</v>
      </c>
      <c r="C44">
        <v>0.84199999999999997</v>
      </c>
      <c r="D44">
        <v>0.83599999999999997</v>
      </c>
      <c r="E44">
        <f t="shared" ref="E44:E49" si="7">(C44-D44)/($K$9-$K$10)</f>
        <v>-6.0000000000000053E-2</v>
      </c>
      <c r="F44" s="2">
        <f t="shared" ref="F44:F49" si="8">C44+(E44*($K$8-$K$9))</f>
        <v>0.83969210583147291</v>
      </c>
      <c r="G44" s="2">
        <f t="shared" si="5"/>
        <v>1.0077966079519265</v>
      </c>
      <c r="H44" s="3">
        <f t="shared" si="6"/>
        <v>10.181144653846562</v>
      </c>
    </row>
    <row r="45" spans="1:8" x14ac:dyDescent="0.35">
      <c r="B45">
        <v>10</v>
      </c>
      <c r="C45">
        <v>1.282</v>
      </c>
      <c r="D45">
        <v>1.292</v>
      </c>
      <c r="E45">
        <f t="shared" si="7"/>
        <v>0.10000000000000009</v>
      </c>
      <c r="F45" s="2">
        <f t="shared" si="8"/>
        <v>1.2858464902808786</v>
      </c>
      <c r="G45" s="2">
        <f t="shared" si="5"/>
        <v>1.1855258654965515</v>
      </c>
      <c r="H45" s="3">
        <f t="shared" si="6"/>
        <v>15.329425018776949</v>
      </c>
    </row>
    <row r="46" spans="1:8" x14ac:dyDescent="0.35">
      <c r="B46">
        <v>25</v>
      </c>
      <c r="C46">
        <v>1.7509999999999999</v>
      </c>
      <c r="D46">
        <v>1.7849999999999999</v>
      </c>
      <c r="E46">
        <f t="shared" si="7"/>
        <v>0.3400000000000003</v>
      </c>
      <c r="F46" s="2">
        <f t="shared" si="8"/>
        <v>1.7640780669549867</v>
      </c>
      <c r="G46" s="2">
        <f t="shared" si="5"/>
        <v>1.3760333355992536</v>
      </c>
      <c r="H46" s="3">
        <f t="shared" si="6"/>
        <v>23.770227352618388</v>
      </c>
    </row>
    <row r="47" spans="1:8" x14ac:dyDescent="0.35">
      <c r="B47">
        <v>50</v>
      </c>
      <c r="C47">
        <v>2.0539999999999998</v>
      </c>
      <c r="D47">
        <v>2.1070000000000002</v>
      </c>
      <c r="E47">
        <f t="shared" si="7"/>
        <v>0.5300000000000038</v>
      </c>
      <c r="F47" s="2">
        <f t="shared" si="8"/>
        <v>2.0743863984886559</v>
      </c>
      <c r="G47" s="2">
        <f t="shared" si="5"/>
        <v>1.4996472040171365</v>
      </c>
      <c r="H47" s="3">
        <f t="shared" si="6"/>
        <v>31.597098498834868</v>
      </c>
    </row>
    <row r="48" spans="1:8" x14ac:dyDescent="0.35">
      <c r="B48">
        <v>100</v>
      </c>
      <c r="C48">
        <v>2.3260000000000001</v>
      </c>
      <c r="D48">
        <v>2.4</v>
      </c>
      <c r="E48">
        <f t="shared" si="7"/>
        <v>0.73999999999999844</v>
      </c>
      <c r="F48" s="2">
        <f t="shared" si="8"/>
        <v>2.3544640280785005</v>
      </c>
      <c r="G48" s="2">
        <f t="shared" si="5"/>
        <v>1.6112184244216881</v>
      </c>
      <c r="H48" s="3">
        <f t="shared" si="6"/>
        <v>40.852479846932795</v>
      </c>
    </row>
    <row r="49" spans="2:8" x14ac:dyDescent="0.35">
      <c r="B49">
        <v>200</v>
      </c>
      <c r="C49">
        <v>2.5760000000000001</v>
      </c>
      <c r="D49">
        <v>2.67</v>
      </c>
      <c r="E49">
        <f t="shared" si="7"/>
        <v>0.93999999999999861</v>
      </c>
      <c r="F49" s="2">
        <f t="shared" si="8"/>
        <v>2.6121570086402577</v>
      </c>
      <c r="G49" s="2">
        <f t="shared" si="5"/>
        <v>1.7138725363301104</v>
      </c>
      <c r="H49" s="3">
        <f t="shared" si="6"/>
        <v>51.745493873478402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7D37-706A-4AD5-9DEE-1A6FA2A480B1}">
  <dimension ref="A1:K49"/>
  <sheetViews>
    <sheetView tabSelected="1" topLeftCell="A34" workbookViewId="0">
      <selection activeCell="F47" sqref="F47"/>
    </sheetView>
  </sheetViews>
  <sheetFormatPr defaultRowHeight="14.5" x14ac:dyDescent="0.35"/>
  <sheetData>
    <row r="1" spans="1:11" x14ac:dyDescent="0.35">
      <c r="A1" t="s">
        <v>203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  <c r="H1" t="s">
        <v>210</v>
      </c>
      <c r="J1" t="s">
        <v>211</v>
      </c>
      <c r="K1">
        <f>COUNT(C2:C39)</f>
        <v>38</v>
      </c>
    </row>
    <row r="2" spans="1:11" x14ac:dyDescent="0.35">
      <c r="A2">
        <v>1</v>
      </c>
      <c r="B2" t="s">
        <v>189</v>
      </c>
      <c r="C2">
        <v>1.02</v>
      </c>
      <c r="D2">
        <f t="shared" ref="D2:D39" si="0">LOG(C2)</f>
        <v>8.6001717619175692E-3</v>
      </c>
      <c r="E2">
        <f t="shared" ref="E2:E39" si="1">(D2-$K$3)^2</f>
        <v>0.44425934958813668</v>
      </c>
      <c r="F2">
        <f t="shared" ref="F2:F39" si="2">(D2-$K$3)^3</f>
        <v>-0.2961112207126359</v>
      </c>
      <c r="G2">
        <f t="shared" ref="G2:G39" si="3">($K$1+1)/A2</f>
        <v>39</v>
      </c>
      <c r="H2">
        <f t="shared" ref="H2:H39" si="4">1/G2</f>
        <v>2.564102564102564E-2</v>
      </c>
      <c r="J2" t="s">
        <v>212</v>
      </c>
      <c r="K2">
        <f>AVERAGE(C2:C39)</f>
        <v>7.6239473684210539</v>
      </c>
    </row>
    <row r="3" spans="1:11" x14ac:dyDescent="0.35">
      <c r="A3">
        <v>2</v>
      </c>
      <c r="B3" t="s">
        <v>117</v>
      </c>
      <c r="C3">
        <v>1.07</v>
      </c>
      <c r="D3">
        <f t="shared" si="0"/>
        <v>2.9383777685209667E-2</v>
      </c>
      <c r="E3">
        <f t="shared" si="1"/>
        <v>0.41698560430766574</v>
      </c>
      <c r="F3">
        <f t="shared" si="2"/>
        <v>-0.26926604595012765</v>
      </c>
      <c r="G3">
        <f t="shared" si="3"/>
        <v>19.5</v>
      </c>
      <c r="H3">
        <f t="shared" si="4"/>
        <v>5.128205128205128E-2</v>
      </c>
      <c r="J3" t="s">
        <v>213</v>
      </c>
      <c r="K3">
        <f>AVERAGE(D2:D39)</f>
        <v>0.67512800282986074</v>
      </c>
    </row>
    <row r="4" spans="1:11" x14ac:dyDescent="0.35">
      <c r="A4">
        <v>3</v>
      </c>
      <c r="B4" t="s">
        <v>165</v>
      </c>
      <c r="C4">
        <v>1.0900000000000001</v>
      </c>
      <c r="D4">
        <f t="shared" si="0"/>
        <v>3.7426497940623665E-2</v>
      </c>
      <c r="E4">
        <f t="shared" si="1"/>
        <v>0.4066632093379976</v>
      </c>
      <c r="F4">
        <f t="shared" si="2"/>
        <v>-0.2593297405779279</v>
      </c>
      <c r="G4">
        <f t="shared" si="3"/>
        <v>13</v>
      </c>
      <c r="H4">
        <f t="shared" si="4"/>
        <v>7.6923076923076927E-2</v>
      </c>
      <c r="J4" t="s">
        <v>214</v>
      </c>
      <c r="K4">
        <f>SUM(E2:E39)</f>
        <v>7.0339848509579825</v>
      </c>
    </row>
    <row r="5" spans="1:11" x14ac:dyDescent="0.35">
      <c r="A5">
        <v>4</v>
      </c>
      <c r="B5" t="s">
        <v>41</v>
      </c>
      <c r="C5">
        <v>1.21</v>
      </c>
      <c r="D5">
        <f t="shared" si="0"/>
        <v>8.2785370316450071E-2</v>
      </c>
      <c r="E5">
        <f t="shared" si="1"/>
        <v>0.35086979429291748</v>
      </c>
      <c r="F5">
        <f t="shared" si="2"/>
        <v>-0.20783513762090561</v>
      </c>
      <c r="G5">
        <f t="shared" si="3"/>
        <v>9.75</v>
      </c>
      <c r="H5">
        <f t="shared" si="4"/>
        <v>0.10256410256410256</v>
      </c>
      <c r="J5" t="s">
        <v>215</v>
      </c>
      <c r="K5">
        <f>SUM(F2:F39)</f>
        <v>0.64835172336499358</v>
      </c>
    </row>
    <row r="6" spans="1:11" x14ac:dyDescent="0.35">
      <c r="A6">
        <v>5</v>
      </c>
      <c r="B6" t="s">
        <v>171</v>
      </c>
      <c r="C6">
        <v>1.36</v>
      </c>
      <c r="D6">
        <f t="shared" si="0"/>
        <v>0.13353890837021754</v>
      </c>
      <c r="E6">
        <f t="shared" si="1"/>
        <v>0.29331874723761631</v>
      </c>
      <c r="F6">
        <f t="shared" si="2"/>
        <v>-0.15885823470445759</v>
      </c>
      <c r="G6">
        <f t="shared" si="3"/>
        <v>7.8</v>
      </c>
      <c r="H6">
        <f t="shared" si="4"/>
        <v>0.12820512820512822</v>
      </c>
      <c r="J6" t="s">
        <v>216</v>
      </c>
      <c r="K6">
        <f>VAR(D2:D39)</f>
        <v>0.19010769867453986</v>
      </c>
    </row>
    <row r="7" spans="1:11" x14ac:dyDescent="0.35">
      <c r="A7">
        <v>6</v>
      </c>
      <c r="B7" t="s">
        <v>35</v>
      </c>
      <c r="C7">
        <v>1.45</v>
      </c>
      <c r="D7">
        <f t="shared" si="0"/>
        <v>0.16136800223497488</v>
      </c>
      <c r="E7">
        <f t="shared" si="1"/>
        <v>0.26394933821125716</v>
      </c>
      <c r="F7">
        <f t="shared" si="2"/>
        <v>-0.13560661215643521</v>
      </c>
      <c r="G7">
        <f t="shared" si="3"/>
        <v>6.5</v>
      </c>
      <c r="H7">
        <f t="shared" si="4"/>
        <v>0.15384615384615385</v>
      </c>
      <c r="J7" t="s">
        <v>217</v>
      </c>
      <c r="K7">
        <f>STDEV(D2:D39)</f>
        <v>0.4360134157047692</v>
      </c>
    </row>
    <row r="8" spans="1:11" x14ac:dyDescent="0.35">
      <c r="A8">
        <v>7</v>
      </c>
      <c r="B8" t="s">
        <v>113</v>
      </c>
      <c r="C8">
        <v>1.77</v>
      </c>
      <c r="D8">
        <f t="shared" si="0"/>
        <v>0.24797326636180664</v>
      </c>
      <c r="E8">
        <f t="shared" si="1"/>
        <v>0.18246116888709277</v>
      </c>
      <c r="F8">
        <f t="shared" si="2"/>
        <v>-7.7939152511619231E-2</v>
      </c>
      <c r="G8">
        <f t="shared" si="3"/>
        <v>5.5714285714285712</v>
      </c>
      <c r="H8">
        <f t="shared" si="4"/>
        <v>0.17948717948717949</v>
      </c>
      <c r="J8" t="s">
        <v>218</v>
      </c>
      <c r="K8">
        <f>SKEW(D2:D39)</f>
        <v>0.22314670812542975</v>
      </c>
    </row>
    <row r="9" spans="1:11" x14ac:dyDescent="0.35">
      <c r="A9">
        <v>8</v>
      </c>
      <c r="B9" t="s">
        <v>103</v>
      </c>
      <c r="C9">
        <v>1.99</v>
      </c>
      <c r="D9">
        <f t="shared" si="0"/>
        <v>0.29885307640970665</v>
      </c>
      <c r="E9">
        <f t="shared" si="1"/>
        <v>0.14158282025249239</v>
      </c>
      <c r="F9">
        <f t="shared" si="2"/>
        <v>-5.3274065272864476E-2</v>
      </c>
      <c r="G9">
        <f t="shared" si="3"/>
        <v>4.875</v>
      </c>
      <c r="H9">
        <f t="shared" si="4"/>
        <v>0.20512820512820512</v>
      </c>
      <c r="J9" t="s">
        <v>219</v>
      </c>
      <c r="K9">
        <v>0.2</v>
      </c>
    </row>
    <row r="10" spans="1:11" x14ac:dyDescent="0.35">
      <c r="A10">
        <v>9</v>
      </c>
      <c r="B10" t="s">
        <v>99</v>
      </c>
      <c r="C10">
        <v>2.02</v>
      </c>
      <c r="D10">
        <f t="shared" si="0"/>
        <v>0.30535136944662378</v>
      </c>
      <c r="E10">
        <f t="shared" si="1"/>
        <v>0.13673475859624085</v>
      </c>
      <c r="F10">
        <f t="shared" si="2"/>
        <v>-5.0561318700187562E-2</v>
      </c>
      <c r="G10">
        <f t="shared" si="3"/>
        <v>4.333333333333333</v>
      </c>
      <c r="H10">
        <f t="shared" si="4"/>
        <v>0.23076923076923078</v>
      </c>
      <c r="J10" t="s">
        <v>220</v>
      </c>
      <c r="K10">
        <v>0.3</v>
      </c>
    </row>
    <row r="11" spans="1:11" x14ac:dyDescent="0.35">
      <c r="A11">
        <v>10</v>
      </c>
      <c r="B11" t="s">
        <v>157</v>
      </c>
      <c r="C11">
        <v>2.19</v>
      </c>
      <c r="D11">
        <f t="shared" si="0"/>
        <v>0.34044411484011833</v>
      </c>
      <c r="E11">
        <f t="shared" si="1"/>
        <v>0.11201330487993044</v>
      </c>
      <c r="F11">
        <f t="shared" si="2"/>
        <v>-3.7489048383795506E-2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59</v>
      </c>
      <c r="C12">
        <v>2.2200000000000002</v>
      </c>
      <c r="D12">
        <f t="shared" si="0"/>
        <v>0.34635297445063867</v>
      </c>
      <c r="E12">
        <f t="shared" si="1"/>
        <v>0.10809301928575828</v>
      </c>
      <c r="F12">
        <f t="shared" si="2"/>
        <v>-3.5538285483270975E-2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137</v>
      </c>
      <c r="C13">
        <v>2.2599999999999998</v>
      </c>
      <c r="D13">
        <f t="shared" si="0"/>
        <v>0.35410843914740087</v>
      </c>
      <c r="E13">
        <f t="shared" si="1"/>
        <v>0.10305356026687691</v>
      </c>
      <c r="F13">
        <f t="shared" si="2"/>
        <v>-3.3082208952796913E-2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63</v>
      </c>
      <c r="C14">
        <v>2.3199999999999998</v>
      </c>
      <c r="D14">
        <f t="shared" si="0"/>
        <v>0.36548798489089962</v>
      </c>
      <c r="E14">
        <f t="shared" si="1"/>
        <v>9.587694070924016E-2</v>
      </c>
      <c r="F14">
        <f t="shared" si="2"/>
        <v>-2.9687337641141835E-2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47</v>
      </c>
      <c r="C15">
        <v>3.22</v>
      </c>
      <c r="D15">
        <f t="shared" si="0"/>
        <v>0.50785587169583091</v>
      </c>
      <c r="E15">
        <f t="shared" si="1"/>
        <v>2.7979965854120072E-2</v>
      </c>
      <c r="F15">
        <f t="shared" si="2"/>
        <v>-4.6802685174760494E-3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68</v>
      </c>
      <c r="C16">
        <v>3.33</v>
      </c>
      <c r="D16">
        <f t="shared" si="0"/>
        <v>0.52244423350631986</v>
      </c>
      <c r="E16">
        <f t="shared" si="1"/>
        <v>2.3312333414844243E-2</v>
      </c>
      <c r="F16">
        <f t="shared" si="2"/>
        <v>-3.5594149375055527E-3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21</v>
      </c>
      <c r="C17">
        <v>3.39</v>
      </c>
      <c r="D17">
        <f t="shared" si="0"/>
        <v>0.53019969820308221</v>
      </c>
      <c r="E17">
        <f t="shared" si="1"/>
        <v>2.1004213481992315E-2</v>
      </c>
      <c r="F17">
        <f t="shared" si="2"/>
        <v>-3.0441050499640707E-3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149</v>
      </c>
      <c r="C18">
        <v>3.53</v>
      </c>
      <c r="D18">
        <f t="shared" si="0"/>
        <v>0.54777470538782258</v>
      </c>
      <c r="E18">
        <f t="shared" si="1"/>
        <v>1.6218862369360244E-2</v>
      </c>
      <c r="F18">
        <f t="shared" si="2"/>
        <v>-2.065525603496615E-3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161</v>
      </c>
      <c r="C19">
        <v>3.7</v>
      </c>
      <c r="D19">
        <f t="shared" si="0"/>
        <v>0.56820172406699498</v>
      </c>
      <c r="E19">
        <f t="shared" si="1"/>
        <v>1.1433229090074076E-2</v>
      </c>
      <c r="F19">
        <f t="shared" si="2"/>
        <v>-1.2225126408449668E-3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86</v>
      </c>
      <c r="C20">
        <v>3.94</v>
      </c>
      <c r="D20">
        <f t="shared" si="0"/>
        <v>0.59549622182557416</v>
      </c>
      <c r="E20">
        <f t="shared" si="1"/>
        <v>6.3412205459146579E-3</v>
      </c>
      <c r="F20">
        <f t="shared" si="2"/>
        <v>-5.0496268581215866E-4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120</v>
      </c>
      <c r="C21">
        <v>4.16</v>
      </c>
      <c r="D21">
        <f t="shared" si="0"/>
        <v>0.61909333062674277</v>
      </c>
      <c r="E21">
        <f t="shared" si="1"/>
        <v>3.1398844889108822E-3</v>
      </c>
      <c r="F21">
        <f t="shared" si="2"/>
        <v>-1.7594239809177591E-4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167</v>
      </c>
      <c r="C22">
        <v>4.2</v>
      </c>
      <c r="D22">
        <f t="shared" si="0"/>
        <v>0.62324929039790045</v>
      </c>
      <c r="E22">
        <f t="shared" si="1"/>
        <v>2.6914008035980315E-3</v>
      </c>
      <c r="F22">
        <f t="shared" si="2"/>
        <v>-1.3962640832900912E-4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185</v>
      </c>
      <c r="C23">
        <v>4.2699999999999996</v>
      </c>
      <c r="D23">
        <f t="shared" si="0"/>
        <v>0.63042787502502384</v>
      </c>
      <c r="E23">
        <f t="shared" si="1"/>
        <v>1.9981014257687527E-3</v>
      </c>
      <c r="F23">
        <f t="shared" si="2"/>
        <v>-8.9315389098890065E-5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176</v>
      </c>
      <c r="C24">
        <v>4.32</v>
      </c>
      <c r="D24">
        <f t="shared" si="0"/>
        <v>0.63548374681491215</v>
      </c>
      <c r="E24">
        <f t="shared" si="1"/>
        <v>1.5716670349787871E-3</v>
      </c>
      <c r="F24">
        <f t="shared" si="2"/>
        <v>-6.2307570304954193E-5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72</v>
      </c>
      <c r="C25">
        <v>6.49</v>
      </c>
      <c r="D25">
        <f t="shared" si="0"/>
        <v>0.81224469680036926</v>
      </c>
      <c r="E25">
        <f t="shared" si="1"/>
        <v>1.8800987765402087E-2</v>
      </c>
      <c r="F25">
        <f t="shared" si="2"/>
        <v>2.5779292857719127E-3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28</v>
      </c>
      <c r="C26">
        <v>6.66</v>
      </c>
      <c r="D26">
        <f t="shared" si="0"/>
        <v>0.82347422917030111</v>
      </c>
      <c r="E26">
        <f t="shared" si="1"/>
        <v>2.2006602869449162E-2</v>
      </c>
      <c r="F26">
        <f t="shared" si="2"/>
        <v>3.2645964902554897E-3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196</v>
      </c>
      <c r="C27">
        <v>7.6</v>
      </c>
      <c r="D27">
        <f t="shared" si="0"/>
        <v>0.88081359228079137</v>
      </c>
      <c r="E27">
        <f t="shared" si="1"/>
        <v>4.2306561707776788E-2</v>
      </c>
      <c r="F27">
        <f t="shared" si="2"/>
        <v>8.7018500825062385E-3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131</v>
      </c>
      <c r="C28">
        <v>10.18</v>
      </c>
      <c r="D28">
        <f t="shared" si="0"/>
        <v>1.00774777800074</v>
      </c>
      <c r="E28">
        <f t="shared" si="1"/>
        <v>0.11063591483472626</v>
      </c>
      <c r="F28">
        <f t="shared" si="2"/>
        <v>3.6799693118151192E-2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191</v>
      </c>
      <c r="C29">
        <v>11</v>
      </c>
      <c r="D29">
        <f t="shared" si="0"/>
        <v>1.0413926851582251</v>
      </c>
      <c r="E29">
        <f t="shared" si="1"/>
        <v>0.1341498175210977</v>
      </c>
      <c r="F29">
        <f t="shared" si="2"/>
        <v>4.9134340298772901E-2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79</v>
      </c>
      <c r="C30">
        <v>12.39</v>
      </c>
      <c r="D30">
        <f t="shared" si="0"/>
        <v>1.0930713063760635</v>
      </c>
      <c r="E30">
        <f t="shared" si="1"/>
        <v>0.17467660497911341</v>
      </c>
      <c r="F30">
        <f t="shared" si="2"/>
        <v>7.3004917337205752E-2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107</v>
      </c>
      <c r="C31">
        <v>14.37</v>
      </c>
      <c r="D31">
        <f t="shared" si="0"/>
        <v>1.1574567681342256</v>
      </c>
      <c r="E31">
        <f t="shared" si="1"/>
        <v>0.23264103784003307</v>
      </c>
      <c r="F31">
        <f t="shared" si="2"/>
        <v>0.11220946454050917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144</v>
      </c>
      <c r="C32">
        <v>15.21</v>
      </c>
      <c r="D32">
        <f t="shared" si="0"/>
        <v>1.1821292140529984</v>
      </c>
      <c r="E32">
        <f t="shared" si="1"/>
        <v>0.25705022818172868</v>
      </c>
      <c r="F32">
        <f t="shared" si="2"/>
        <v>0.13032477703332035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152</v>
      </c>
      <c r="C33">
        <v>15.64</v>
      </c>
      <c r="D33">
        <f t="shared" si="0"/>
        <v>1.1942367487238292</v>
      </c>
      <c r="E33">
        <f t="shared" si="1"/>
        <v>0.26947389006360872</v>
      </c>
      <c r="F33">
        <f t="shared" si="2"/>
        <v>0.13988625312208905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181</v>
      </c>
      <c r="C34">
        <v>16.27</v>
      </c>
      <c r="D34">
        <f t="shared" si="0"/>
        <v>1.2113875529368587</v>
      </c>
      <c r="E34">
        <f t="shared" si="1"/>
        <v>0.28757430508095988</v>
      </c>
      <c r="F34">
        <f t="shared" si="2"/>
        <v>0.15421446746504813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92</v>
      </c>
      <c r="C35">
        <v>18.29</v>
      </c>
      <c r="D35">
        <f t="shared" si="0"/>
        <v>1.2622137054764169</v>
      </c>
      <c r="E35">
        <f t="shared" si="1"/>
        <v>0.34466962225200054</v>
      </c>
      <c r="F35">
        <f t="shared" si="2"/>
        <v>0.20235060736073882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15</v>
      </c>
      <c r="C36">
        <v>21.17</v>
      </c>
      <c r="D36">
        <f t="shared" si="0"/>
        <v>1.325720858019412</v>
      </c>
      <c r="E36">
        <f t="shared" si="1"/>
        <v>0.4232710632236924</v>
      </c>
      <c r="F36">
        <f t="shared" si="2"/>
        <v>0.27537712954181909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125</v>
      </c>
      <c r="C37">
        <v>22.09</v>
      </c>
      <c r="D37">
        <f t="shared" si="0"/>
        <v>1.3441957158714348</v>
      </c>
      <c r="E37">
        <f t="shared" si="1"/>
        <v>0.44765160463468212</v>
      </c>
      <c r="F37">
        <f t="shared" si="2"/>
        <v>0.29950923535231766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8</v>
      </c>
      <c r="C38">
        <v>22.54</v>
      </c>
      <c r="D38">
        <f t="shared" si="0"/>
        <v>1.3529539117100877</v>
      </c>
      <c r="E38">
        <f t="shared" si="1"/>
        <v>0.45944796274930577</v>
      </c>
      <c r="F38">
        <f t="shared" si="2"/>
        <v>0.31142573293371684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53</v>
      </c>
      <c r="C39">
        <v>29.78</v>
      </c>
      <c r="D39">
        <f t="shared" si="0"/>
        <v>1.4739246934161574</v>
      </c>
      <c r="E39">
        <f t="shared" si="1"/>
        <v>0.63807615289161979</v>
      </c>
      <c r="F39">
        <f t="shared" si="2"/>
        <v>0.50969311927186167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221</v>
      </c>
      <c r="C42" t="s">
        <v>228</v>
      </c>
      <c r="D42" t="s">
        <v>229</v>
      </c>
      <c r="E42" t="s">
        <v>222</v>
      </c>
      <c r="F42" t="s">
        <v>223</v>
      </c>
      <c r="G42" t="s">
        <v>224</v>
      </c>
      <c r="H42" s="1" t="s">
        <v>225</v>
      </c>
    </row>
    <row r="43" spans="1:8" x14ac:dyDescent="0.35">
      <c r="B43">
        <v>2</v>
      </c>
      <c r="C43">
        <v>-3.3000000000000002E-2</v>
      </c>
      <c r="D43">
        <v>-0.05</v>
      </c>
      <c r="E43">
        <f>(C43-D43)/($K$9-$K$10)</f>
        <v>-0.17000000000000004</v>
      </c>
      <c r="F43" s="2">
        <f>C43+(E43*($K$8-$K$9))</f>
        <v>-3.6934940381323056E-2</v>
      </c>
      <c r="G43" s="2">
        <f t="shared" ref="G43:G49" si="5">$K$3+(F43*$K$7)</f>
        <v>0.65902387331534806</v>
      </c>
      <c r="H43" s="3">
        <f t="shared" ref="H43:H49" si="6">10^G43</f>
        <v>4.560619851446619</v>
      </c>
    </row>
    <row r="44" spans="1:8" x14ac:dyDescent="0.35">
      <c r="B44">
        <v>5</v>
      </c>
      <c r="C44">
        <v>0.83</v>
      </c>
      <c r="D44">
        <v>0.82399999999999995</v>
      </c>
      <c r="E44">
        <f t="shared" ref="E44:E49" si="7">(C44-D44)/($K$9-$K$10)</f>
        <v>-6.0000000000000067E-2</v>
      </c>
      <c r="F44" s="2">
        <f t="shared" ref="F44:F49" si="8">C44+(E44*($K$8-$K$9))</f>
        <v>0.82861119751247414</v>
      </c>
      <c r="G44" s="2">
        <f t="shared" si="5"/>
        <v>1.0364136013484937</v>
      </c>
      <c r="H44" s="3">
        <f t="shared" si="6"/>
        <v>10.874607763947617</v>
      </c>
    </row>
    <row r="45" spans="1:8" x14ac:dyDescent="0.35">
      <c r="B45">
        <v>10</v>
      </c>
      <c r="C45">
        <v>1.3009999999999999</v>
      </c>
      <c r="D45">
        <v>1.3089999999999999</v>
      </c>
      <c r="E45">
        <f t="shared" si="7"/>
        <v>8.0000000000000085E-2</v>
      </c>
      <c r="F45" s="2">
        <f t="shared" si="8"/>
        <v>1.3028517366500343</v>
      </c>
      <c r="G45" s="2">
        <f t="shared" si="5"/>
        <v>1.2431888386835326</v>
      </c>
      <c r="H45" s="3">
        <f t="shared" si="6"/>
        <v>17.506077173953745</v>
      </c>
    </row>
    <row r="46" spans="1:8" x14ac:dyDescent="0.35">
      <c r="B46">
        <v>25</v>
      </c>
      <c r="C46">
        <v>1.8180000000000001</v>
      </c>
      <c r="D46">
        <v>1.849</v>
      </c>
      <c r="E46">
        <f t="shared" si="7"/>
        <v>0.30999999999999922</v>
      </c>
      <c r="F46" s="2">
        <f t="shared" si="8"/>
        <v>1.8251754795188833</v>
      </c>
      <c r="G46" s="2">
        <f t="shared" si="5"/>
        <v>1.4709289979154789</v>
      </c>
      <c r="H46" s="3">
        <f t="shared" si="6"/>
        <v>29.575289055289524</v>
      </c>
    </row>
    <row r="47" spans="1:8" x14ac:dyDescent="0.35">
      <c r="B47">
        <v>50</v>
      </c>
      <c r="C47">
        <v>2.1589999999999998</v>
      </c>
      <c r="D47">
        <v>2.2109999999999999</v>
      </c>
      <c r="E47">
        <f t="shared" si="7"/>
        <v>0.52000000000000057</v>
      </c>
      <c r="F47" s="2">
        <f t="shared" si="8"/>
        <v>2.1710362882252232</v>
      </c>
      <c r="G47" s="2">
        <f t="shared" si="5"/>
        <v>1.621728950477944</v>
      </c>
      <c r="H47" s="3">
        <f t="shared" si="6"/>
        <v>41.853227149123406</v>
      </c>
    </row>
    <row r="48" spans="1:8" x14ac:dyDescent="0.35">
      <c r="B48">
        <v>100</v>
      </c>
      <c r="C48">
        <v>2.472</v>
      </c>
      <c r="D48">
        <v>2.544</v>
      </c>
      <c r="E48">
        <f t="shared" si="7"/>
        <v>0.72000000000000075</v>
      </c>
      <c r="F48" s="2">
        <f t="shared" si="8"/>
        <v>2.4886656298503094</v>
      </c>
      <c r="G48" s="2">
        <f t="shared" si="5"/>
        <v>1.760219604647955</v>
      </c>
      <c r="H48" s="3">
        <f t="shared" si="6"/>
        <v>57.573098694832133</v>
      </c>
    </row>
    <row r="49" spans="2:8" x14ac:dyDescent="0.35">
      <c r="B49">
        <v>200</v>
      </c>
      <c r="C49">
        <v>2.7629999999999999</v>
      </c>
      <c r="D49">
        <v>2.8559999999999999</v>
      </c>
      <c r="E49">
        <f t="shared" si="7"/>
        <v>0.92999999999999994</v>
      </c>
      <c r="F49" s="2">
        <f t="shared" si="8"/>
        <v>2.7845264385566497</v>
      </c>
      <c r="G49" s="2">
        <f t="shared" si="5"/>
        <v>1.8892188864251818</v>
      </c>
      <c r="H49" s="3">
        <f t="shared" si="6"/>
        <v>77.485222850755363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2019-04-16T20:38:57Z</dcterms:modified>
</cp:coreProperties>
</file>