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okaral\"/>
    </mc:Choice>
  </mc:AlternateContent>
  <xr:revisionPtr revIDLastSave="0" documentId="13_ncr:1_{D89208B7-4FA4-409D-90B9-CE7124B14860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3" l="1"/>
  <c r="D28" i="3"/>
  <c r="D27" i="3"/>
  <c r="D24" i="3"/>
  <c r="D23" i="3"/>
  <c r="D15" i="3"/>
  <c r="D12" i="3"/>
  <c r="D11" i="3"/>
  <c r="D8" i="3"/>
  <c r="D7" i="3"/>
  <c r="D4" i="3"/>
  <c r="K1" i="3"/>
  <c r="E44" i="3"/>
  <c r="E43" i="3"/>
  <c r="E42" i="3"/>
  <c r="E41" i="3"/>
  <c r="E40" i="3"/>
  <c r="E39" i="3"/>
  <c r="E38" i="3"/>
  <c r="D34" i="3"/>
  <c r="D33" i="3"/>
  <c r="D32" i="3"/>
  <c r="D30" i="3"/>
  <c r="D29" i="3"/>
  <c r="D26" i="3"/>
  <c r="D25" i="3"/>
  <c r="D22" i="3"/>
  <c r="D21" i="3"/>
  <c r="D20" i="3"/>
  <c r="D19" i="3"/>
  <c r="D18" i="3"/>
  <c r="D17" i="3"/>
  <c r="D16" i="3"/>
  <c r="D14" i="3"/>
  <c r="D13" i="3"/>
  <c r="D10" i="3"/>
  <c r="D9" i="3"/>
  <c r="D6" i="3"/>
  <c r="D5" i="3"/>
  <c r="K2" i="3"/>
  <c r="D2" i="3"/>
  <c r="E44" i="2"/>
  <c r="E43" i="2"/>
  <c r="E42" i="2"/>
  <c r="E41" i="2"/>
  <c r="E40" i="2"/>
  <c r="E39" i="2"/>
  <c r="E38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33" i="2" s="1"/>
  <c r="H33" i="2" s="1"/>
  <c r="I12" i="1"/>
  <c r="I30" i="1"/>
  <c r="I20" i="1"/>
  <c r="I5" i="1"/>
  <c r="I14" i="1"/>
  <c r="I31" i="1"/>
  <c r="I9" i="1"/>
  <c r="I25" i="1"/>
  <c r="I6" i="1"/>
  <c r="I19" i="1"/>
  <c r="I33" i="1"/>
  <c r="I11" i="1"/>
  <c r="I15" i="1"/>
  <c r="I26" i="1"/>
  <c r="I13" i="1"/>
  <c r="I16" i="1"/>
  <c r="I32" i="1"/>
  <c r="I24" i="1"/>
  <c r="I4" i="1"/>
  <c r="I23" i="1"/>
  <c r="I29" i="1"/>
  <c r="I34" i="1"/>
  <c r="I3" i="1"/>
  <c r="I10" i="1"/>
  <c r="I17" i="1"/>
  <c r="I27" i="1"/>
  <c r="I18" i="1"/>
  <c r="I8" i="1"/>
  <c r="I21" i="1"/>
  <c r="I7" i="1"/>
  <c r="I28" i="1"/>
  <c r="I35" i="1"/>
  <c r="H12" i="1"/>
  <c r="H30" i="1"/>
  <c r="H20" i="1"/>
  <c r="H5" i="1"/>
  <c r="H14" i="1"/>
  <c r="H31" i="1"/>
  <c r="H9" i="1"/>
  <c r="H25" i="1"/>
  <c r="H6" i="1"/>
  <c r="H19" i="1"/>
  <c r="H33" i="1"/>
  <c r="H11" i="1"/>
  <c r="H15" i="1"/>
  <c r="H26" i="1"/>
  <c r="H13" i="1"/>
  <c r="H16" i="1"/>
  <c r="H32" i="1"/>
  <c r="H24" i="1"/>
  <c r="H4" i="1"/>
  <c r="H23" i="1"/>
  <c r="H29" i="1"/>
  <c r="H34" i="1"/>
  <c r="H3" i="1"/>
  <c r="H10" i="1"/>
  <c r="H17" i="1"/>
  <c r="H27" i="1"/>
  <c r="H18" i="1"/>
  <c r="H8" i="1"/>
  <c r="H21" i="1"/>
  <c r="H7" i="1"/>
  <c r="H28" i="1"/>
  <c r="H35" i="1"/>
  <c r="I22" i="1"/>
  <c r="H22" i="1"/>
  <c r="G31" i="3" l="1"/>
  <c r="H31" i="3" s="1"/>
  <c r="G24" i="3"/>
  <c r="H24" i="3" s="1"/>
  <c r="G16" i="3"/>
  <c r="H16" i="3" s="1"/>
  <c r="G28" i="3"/>
  <c r="H28" i="3" s="1"/>
  <c r="G12" i="3"/>
  <c r="H12" i="3" s="1"/>
  <c r="G20" i="3"/>
  <c r="H20" i="3" s="1"/>
  <c r="G32" i="3"/>
  <c r="H32" i="3" s="1"/>
  <c r="D3" i="3"/>
  <c r="K7" i="3" s="1"/>
  <c r="G3" i="3"/>
  <c r="H3" i="3" s="1"/>
  <c r="G5" i="3"/>
  <c r="H5" i="3" s="1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K8" i="2"/>
  <c r="G7" i="2"/>
  <c r="H7" i="2" s="1"/>
  <c r="G21" i="2"/>
  <c r="H21" i="2" s="1"/>
  <c r="K3" i="2"/>
  <c r="E10" i="2" s="1"/>
  <c r="G9" i="2"/>
  <c r="H9" i="2" s="1"/>
  <c r="G5" i="2"/>
  <c r="H5" i="2" s="1"/>
  <c r="G25" i="2"/>
  <c r="H25" i="2" s="1"/>
  <c r="F41" i="2"/>
  <c r="F42" i="2"/>
  <c r="G3" i="2"/>
  <c r="H3" i="2" s="1"/>
  <c r="F8" i="2"/>
  <c r="G13" i="2"/>
  <c r="H13" i="2" s="1"/>
  <c r="G29" i="2"/>
  <c r="H29" i="2" s="1"/>
  <c r="F39" i="2"/>
  <c r="F43" i="2"/>
  <c r="F38" i="2"/>
  <c r="K6" i="2"/>
  <c r="G17" i="2"/>
  <c r="H17" i="2" s="1"/>
  <c r="F40" i="2"/>
  <c r="F44" i="2"/>
  <c r="E26" i="2"/>
  <c r="F11" i="2"/>
  <c r="F27" i="2"/>
  <c r="E7" i="2"/>
  <c r="E19" i="2"/>
  <c r="E2" i="2"/>
  <c r="E25" i="2"/>
  <c r="E9" i="2"/>
  <c r="F22" i="2"/>
  <c r="F30" i="2"/>
  <c r="F15" i="2"/>
  <c r="F31" i="2"/>
  <c r="F7" i="2"/>
  <c r="F19" i="2"/>
  <c r="G10" i="2"/>
  <c r="H10" i="2" s="1"/>
  <c r="G14" i="2"/>
  <c r="H14" i="2" s="1"/>
  <c r="G18" i="2"/>
  <c r="H18" i="2" s="1"/>
  <c r="G22" i="2"/>
  <c r="H22" i="2" s="1"/>
  <c r="G26" i="2"/>
  <c r="H26" i="2" s="1"/>
  <c r="G30" i="2"/>
  <c r="H30" i="2" s="1"/>
  <c r="G34" i="2"/>
  <c r="H34" i="2" s="1"/>
  <c r="G2" i="2"/>
  <c r="H2" i="2" s="1"/>
  <c r="G4" i="2"/>
  <c r="H4" i="2" s="1"/>
  <c r="K7" i="2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K6" i="3" l="1"/>
  <c r="K3" i="3"/>
  <c r="F19" i="3" s="1"/>
  <c r="K8" i="3"/>
  <c r="F39" i="3" s="1"/>
  <c r="G39" i="3" s="1"/>
  <c r="H39" i="3" s="1"/>
  <c r="F30" i="3"/>
  <c r="E29" i="3"/>
  <c r="F14" i="3"/>
  <c r="F8" i="3"/>
  <c r="F15" i="3"/>
  <c r="F22" i="3"/>
  <c r="E31" i="3"/>
  <c r="E23" i="3"/>
  <c r="E15" i="3"/>
  <c r="E6" i="3"/>
  <c r="E2" i="3"/>
  <c r="F27" i="3"/>
  <c r="F11" i="3"/>
  <c r="F31" i="3"/>
  <c r="F4" i="3"/>
  <c r="F26" i="3"/>
  <c r="F34" i="3"/>
  <c r="E33" i="3"/>
  <c r="F32" i="3"/>
  <c r="E7" i="3"/>
  <c r="E5" i="3"/>
  <c r="E3" i="3"/>
  <c r="E34" i="3"/>
  <c r="F25" i="3"/>
  <c r="E18" i="3"/>
  <c r="F13" i="3"/>
  <c r="F9" i="3"/>
  <c r="F5" i="3"/>
  <c r="E32" i="3"/>
  <c r="E28" i="3"/>
  <c r="E24" i="3"/>
  <c r="E20" i="3"/>
  <c r="E16" i="3"/>
  <c r="E12" i="3"/>
  <c r="E26" i="3"/>
  <c r="E22" i="3"/>
  <c r="F17" i="3"/>
  <c r="F7" i="3"/>
  <c r="F33" i="3"/>
  <c r="E30" i="3"/>
  <c r="F29" i="3"/>
  <c r="F21" i="3"/>
  <c r="E14" i="3"/>
  <c r="E10" i="3"/>
  <c r="F3" i="3"/>
  <c r="E8" i="3"/>
  <c r="F24" i="3"/>
  <c r="F23" i="3"/>
  <c r="F28" i="3"/>
  <c r="F20" i="3"/>
  <c r="F18" i="3"/>
  <c r="F16" i="3"/>
  <c r="F2" i="3"/>
  <c r="E27" i="3"/>
  <c r="E19" i="3"/>
  <c r="E11" i="3"/>
  <c r="E4" i="3"/>
  <c r="E17" i="3"/>
  <c r="F10" i="3"/>
  <c r="E21" i="3"/>
  <c r="E13" i="3"/>
  <c r="F12" i="3"/>
  <c r="E25" i="3"/>
  <c r="E9" i="3"/>
  <c r="G41" i="2"/>
  <c r="H41" i="2" s="1"/>
  <c r="E32" i="2"/>
  <c r="E24" i="2"/>
  <c r="E16" i="2"/>
  <c r="F32" i="2"/>
  <c r="F16" i="2"/>
  <c r="F23" i="2"/>
  <c r="F28" i="2"/>
  <c r="F10" i="2"/>
  <c r="E31" i="2"/>
  <c r="E27" i="2"/>
  <c r="E13" i="2"/>
  <c r="E29" i="2"/>
  <c r="E4" i="2"/>
  <c r="E23" i="2"/>
  <c r="F3" i="2"/>
  <c r="F24" i="2"/>
  <c r="F4" i="2"/>
  <c r="F20" i="2"/>
  <c r="F6" i="2"/>
  <c r="F12" i="2"/>
  <c r="F29" i="2"/>
  <c r="F13" i="2"/>
  <c r="F17" i="2"/>
  <c r="F25" i="2"/>
  <c r="E15" i="2"/>
  <c r="E8" i="2"/>
  <c r="F34" i="2"/>
  <c r="E17" i="2"/>
  <c r="E33" i="2"/>
  <c r="E6" i="2"/>
  <c r="F26" i="2"/>
  <c r="F5" i="2"/>
  <c r="F21" i="2"/>
  <c r="F2" i="2"/>
  <c r="K5" i="2" s="1"/>
  <c r="E28" i="2"/>
  <c r="E20" i="2"/>
  <c r="E12" i="2"/>
  <c r="E22" i="2"/>
  <c r="F9" i="2"/>
  <c r="E34" i="2"/>
  <c r="E18" i="2"/>
  <c r="F18" i="2"/>
  <c r="E11" i="2"/>
  <c r="E3" i="2"/>
  <c r="E21" i="2"/>
  <c r="G38" i="2"/>
  <c r="H38" i="2" s="1"/>
  <c r="F14" i="2"/>
  <c r="E5" i="2"/>
  <c r="E30" i="2"/>
  <c r="E14" i="2"/>
  <c r="F33" i="2"/>
  <c r="G42" i="2"/>
  <c r="H42" i="2" s="1"/>
  <c r="G39" i="2"/>
  <c r="H39" i="2" s="1"/>
  <c r="G43" i="2"/>
  <c r="H43" i="2" s="1"/>
  <c r="G40" i="2"/>
  <c r="H40" i="2" s="1"/>
  <c r="G44" i="2"/>
  <c r="H44" i="2" s="1"/>
  <c r="K4" i="2"/>
  <c r="F38" i="3" l="1"/>
  <c r="G38" i="3" s="1"/>
  <c r="H38" i="3" s="1"/>
  <c r="F43" i="3"/>
  <c r="G43" i="3" s="1"/>
  <c r="H43" i="3" s="1"/>
  <c r="F44" i="3"/>
  <c r="G44" i="3" s="1"/>
  <c r="H44" i="3" s="1"/>
  <c r="F42" i="3"/>
  <c r="G42" i="3" s="1"/>
  <c r="H42" i="3" s="1"/>
  <c r="F40" i="3"/>
  <c r="G40" i="3" s="1"/>
  <c r="H40" i="3" s="1"/>
  <c r="F41" i="3"/>
  <c r="G41" i="3" s="1"/>
  <c r="H41" i="3" s="1"/>
  <c r="F6" i="3"/>
  <c r="K5" i="3"/>
  <c r="K4" i="3"/>
</calcChain>
</file>

<file path=xl/sharedStrings.xml><?xml version="1.0" encoding="utf-8"?>
<sst xmlns="http://schemas.openxmlformats.org/spreadsheetml/2006/main" count="357" uniqueCount="197">
  <si>
    <t>Kokaral</t>
  </si>
  <si>
    <t>start_date</t>
  </si>
  <si>
    <t>end_date</t>
  </si>
  <si>
    <t>duration</t>
  </si>
  <si>
    <t>peak</t>
  </si>
  <si>
    <t>sum</t>
  </si>
  <si>
    <t>average</t>
  </si>
  <si>
    <t>median</t>
  </si>
  <si>
    <t>02/01/1937</t>
  </si>
  <si>
    <t>05/01/1937</t>
  </si>
  <si>
    <t>3</t>
  </si>
  <si>
    <t>-1.46</t>
  </si>
  <si>
    <t>-3.36</t>
  </si>
  <si>
    <t>-1.12</t>
  </si>
  <si>
    <t>-0.96</t>
  </si>
  <si>
    <t>01/01/1938</t>
  </si>
  <si>
    <t>03/01/1938</t>
  </si>
  <si>
    <t>2</t>
  </si>
  <si>
    <t>-1.43</t>
  </si>
  <si>
    <t>-1.81</t>
  </si>
  <si>
    <t>-0.9</t>
  </si>
  <si>
    <t>06/01/1938</t>
  </si>
  <si>
    <t>01/01/1939</t>
  </si>
  <si>
    <t>7</t>
  </si>
  <si>
    <t>-1.83</t>
  </si>
  <si>
    <t>-6.56</t>
  </si>
  <si>
    <t>-0.94</t>
  </si>
  <si>
    <t>-0.91</t>
  </si>
  <si>
    <t>04/01/1940</t>
  </si>
  <si>
    <t>07/01/1940</t>
  </si>
  <si>
    <t>-1.33</t>
  </si>
  <si>
    <t>-2.86</t>
  </si>
  <si>
    <t>-0.95</t>
  </si>
  <si>
    <t>-0.81</t>
  </si>
  <si>
    <t>08/01/1940</t>
  </si>
  <si>
    <t>09/01/1940</t>
  </si>
  <si>
    <t>1</t>
  </si>
  <si>
    <t>-1.15</t>
  </si>
  <si>
    <t>10/01/1941</t>
  </si>
  <si>
    <t>01/01/1942</t>
  </si>
  <si>
    <t>-1.1</t>
  </si>
  <si>
    <t>-2.08</t>
  </si>
  <si>
    <t>-0.69</t>
  </si>
  <si>
    <t>03/01/1944</t>
  </si>
  <si>
    <t>10/01/1944</t>
  </si>
  <si>
    <t>-1.75</t>
  </si>
  <si>
    <t>-6.67</t>
  </si>
  <si>
    <t>-0.82</t>
  </si>
  <si>
    <t>01/01/1945</t>
  </si>
  <si>
    <t>03/01/1945</t>
  </si>
  <si>
    <t>-1.45</t>
  </si>
  <si>
    <t>-1.49</t>
  </si>
  <si>
    <t>-0.74</t>
  </si>
  <si>
    <t>05/01/1946</t>
  </si>
  <si>
    <t>08/01/1946</t>
  </si>
  <si>
    <t>-1.64</t>
  </si>
  <si>
    <t>-3.93</t>
  </si>
  <si>
    <t>-1.31</t>
  </si>
  <si>
    <t>08/01/1948</t>
  </si>
  <si>
    <t>09/01/1948</t>
  </si>
  <si>
    <t>11/01/1948</t>
  </si>
  <si>
    <t>03/01/1949</t>
  </si>
  <si>
    <t>4</t>
  </si>
  <si>
    <t>-1.41</t>
  </si>
  <si>
    <t>-2.52</t>
  </si>
  <si>
    <t>-0.63</t>
  </si>
  <si>
    <t>-0.47</t>
  </si>
  <si>
    <t>12/01/1949</t>
  </si>
  <si>
    <t>08/01/1950</t>
  </si>
  <si>
    <t>8</t>
  </si>
  <si>
    <t>-2.8</t>
  </si>
  <si>
    <t>-10.09</t>
  </si>
  <si>
    <t>-1.26</t>
  </si>
  <si>
    <t>-1.28</t>
  </si>
  <si>
    <t>08/01/1951</t>
  </si>
  <si>
    <t>10/01/1951</t>
  </si>
  <si>
    <t>-1.05</t>
  </si>
  <si>
    <t>-1.7</t>
  </si>
  <si>
    <t>-0.85</t>
  </si>
  <si>
    <t>10/01/1952</t>
  </si>
  <si>
    <t>11/01/1952</t>
  </si>
  <si>
    <t>-2.12</t>
  </si>
  <si>
    <t>07/01/1954</t>
  </si>
  <si>
    <t>11/01/1954</t>
  </si>
  <si>
    <t>-2.39</t>
  </si>
  <si>
    <t>-4.01</t>
  </si>
  <si>
    <t>-1</t>
  </si>
  <si>
    <t>-0.72</t>
  </si>
  <si>
    <t>02/01/1955</t>
  </si>
  <si>
    <t>04/01/1955</t>
  </si>
  <si>
    <t>-1.85</t>
  </si>
  <si>
    <t>-0.93</t>
  </si>
  <si>
    <t>10/01/1955</t>
  </si>
  <si>
    <t>12/01/1955</t>
  </si>
  <si>
    <t>-1.25</t>
  </si>
  <si>
    <t>-2.18</t>
  </si>
  <si>
    <t>-1.09</t>
  </si>
  <si>
    <t>11/01/1956</t>
  </si>
  <si>
    <t>08/01/1957</t>
  </si>
  <si>
    <t>9</t>
  </si>
  <si>
    <t>-1.55</t>
  </si>
  <si>
    <t>-8.37</t>
  </si>
  <si>
    <t>-1.16</t>
  </si>
  <si>
    <t>07/01/1959</t>
  </si>
  <si>
    <t>11/01/1959</t>
  </si>
  <si>
    <t>-1.22</t>
  </si>
  <si>
    <t>-3.53</t>
  </si>
  <si>
    <t>-0.88</t>
  </si>
  <si>
    <t>08/01/1960</t>
  </si>
  <si>
    <t>09/01/1960</t>
  </si>
  <si>
    <t>02/01/1961</t>
  </si>
  <si>
    <t>06/01/1961</t>
  </si>
  <si>
    <t>-1.54</t>
  </si>
  <si>
    <t>-3.37</t>
  </si>
  <si>
    <t>-0.84</t>
  </si>
  <si>
    <t>-0.83</t>
  </si>
  <si>
    <t>02/01/1962</t>
  </si>
  <si>
    <t>07/01/1962</t>
  </si>
  <si>
    <t>5</t>
  </si>
  <si>
    <t>-1.78</t>
  </si>
  <si>
    <t>-6.49</t>
  </si>
  <si>
    <t>-1.3</t>
  </si>
  <si>
    <t>10/01/1964</t>
  </si>
  <si>
    <t>08/01/1965</t>
  </si>
  <si>
    <t>10</t>
  </si>
  <si>
    <t>-2.05</t>
  </si>
  <si>
    <t>-12.08</t>
  </si>
  <si>
    <t>-1.21</t>
  </si>
  <si>
    <t>02/01/1966</t>
  </si>
  <si>
    <t>03/01/1966</t>
  </si>
  <si>
    <t>01/01/1967</t>
  </si>
  <si>
    <t>02/01/1967</t>
  </si>
  <si>
    <t>-1.56</t>
  </si>
  <si>
    <t>02/01/1968</t>
  </si>
  <si>
    <t>05/01/1968</t>
  </si>
  <si>
    <t>-1.9</t>
  </si>
  <si>
    <t>-2.42</t>
  </si>
  <si>
    <t>-0.43</t>
  </si>
  <si>
    <t>01/01/1970</t>
  </si>
  <si>
    <t>09/01/1970</t>
  </si>
  <si>
    <t>-1.4</t>
  </si>
  <si>
    <t>-5.69</t>
  </si>
  <si>
    <t>-0.71</t>
  </si>
  <si>
    <t>-0.67</t>
  </si>
  <si>
    <t>11/01/1970</t>
  </si>
  <si>
    <t>02/01/1971</t>
  </si>
  <si>
    <t>-2.45</t>
  </si>
  <si>
    <t>11/01/1971</t>
  </si>
  <si>
    <t>01/01/1972</t>
  </si>
  <si>
    <t>-1.14</t>
  </si>
  <si>
    <t>-1.48</t>
  </si>
  <si>
    <t>07/01/1972</t>
  </si>
  <si>
    <t>10/01/1972</t>
  </si>
  <si>
    <t>-1.96</t>
  </si>
  <si>
    <t>-3.26</t>
  </si>
  <si>
    <t>08/01/1973</t>
  </si>
  <si>
    <t>09/01/1973</t>
  </si>
  <si>
    <t>11/01/1973</t>
  </si>
  <si>
    <t>06/01/1974</t>
  </si>
  <si>
    <t>-1.94</t>
  </si>
  <si>
    <t>-6.11</t>
  </si>
  <si>
    <t>-0.87</t>
  </si>
  <si>
    <t>11/01/1974</t>
  </si>
  <si>
    <t>01/01/1976</t>
  </si>
  <si>
    <t>14</t>
  </si>
  <si>
    <t>-3.03</t>
  </si>
  <si>
    <t>-17.17</t>
  </si>
  <si>
    <t>-1.23</t>
  </si>
  <si>
    <t>-0.98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</si>
  <si>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</si>
  <si>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</si>
  <si>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</si>
  <si>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</si>
  <si>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</si>
  <si>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</si>
  <si>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</si>
  <si>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</si>
  <si>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</si>
  <si>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</si>
  <si>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</si>
  <si>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</si>
  <si>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</si>
  <si>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</si>
  <si>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</si>
  <si>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</si>
  <si>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</si>
  <si>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</si>
  <si>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</si>
  <si>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</si>
  <si>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</si>
  <si>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</si>
  <si>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</si>
  <si>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</si>
  <si>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</si>
  <si>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(0.1)</t>
  </si>
  <si>
    <t>K (0.5)</t>
  </si>
  <si>
    <t>K (0.6)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</si>
</sst>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I35" sqref="I3:I3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169</v>
      </c>
    </row>
    <row r="3" spans="1:9" x14ac:dyDescent="0.35">
      <c r="A3" t="s">
        <v>128</v>
      </c>
      <c r="B3" t="s">
        <v>129</v>
      </c>
      <c r="C3" t="s">
        <v>36</v>
      </c>
      <c r="D3" t="s">
        <v>76</v>
      </c>
      <c r="E3" t="s">
        <v>76</v>
      </c>
      <c r="F3" t="s">
        <v>76</v>
      </c>
      <c r="G3" t="s">
        <v>76</v>
      </c>
      <c r="H3">
        <f>C3*1</f>
        <v>1</v>
      </c>
      <c r="I3">
        <f>E3*-1</f>
        <v>1.05</v>
      </c>
    </row>
    <row r="4" spans="1:9" x14ac:dyDescent="0.35">
      <c r="A4" t="s">
        <v>108</v>
      </c>
      <c r="B4" t="s">
        <v>109</v>
      </c>
      <c r="C4" t="s">
        <v>36</v>
      </c>
      <c r="D4" t="s">
        <v>96</v>
      </c>
      <c r="E4" t="s">
        <v>96</v>
      </c>
      <c r="F4" t="s">
        <v>96</v>
      </c>
      <c r="G4" t="s">
        <v>96</v>
      </c>
      <c r="H4">
        <f>C4*1</f>
        <v>1</v>
      </c>
      <c r="I4">
        <f>E4*-1</f>
        <v>1.0900000000000001</v>
      </c>
    </row>
    <row r="5" spans="1:9" x14ac:dyDescent="0.35">
      <c r="A5" t="s">
        <v>34</v>
      </c>
      <c r="B5" t="s">
        <v>35</v>
      </c>
      <c r="C5" t="s">
        <v>36</v>
      </c>
      <c r="D5" t="s">
        <v>37</v>
      </c>
      <c r="E5" t="s">
        <v>37</v>
      </c>
      <c r="F5" t="s">
        <v>37</v>
      </c>
      <c r="G5" t="s">
        <v>37</v>
      </c>
      <c r="H5">
        <f>C5*1</f>
        <v>1</v>
      </c>
      <c r="I5">
        <f>E5*-1</f>
        <v>1.1499999999999999</v>
      </c>
    </row>
    <row r="6" spans="1:9" x14ac:dyDescent="0.35">
      <c r="A6" t="s">
        <v>58</v>
      </c>
      <c r="B6" t="s">
        <v>59</v>
      </c>
      <c r="C6" t="s">
        <v>36</v>
      </c>
      <c r="D6" t="s">
        <v>37</v>
      </c>
      <c r="E6" t="s">
        <v>37</v>
      </c>
      <c r="F6" t="s">
        <v>37</v>
      </c>
      <c r="G6" t="s">
        <v>37</v>
      </c>
      <c r="H6">
        <f>C6*1</f>
        <v>1</v>
      </c>
      <c r="I6">
        <f>E6*-1</f>
        <v>1.1499999999999999</v>
      </c>
    </row>
    <row r="7" spans="1:9" x14ac:dyDescent="0.35">
      <c r="A7" t="s">
        <v>155</v>
      </c>
      <c r="B7" t="s">
        <v>156</v>
      </c>
      <c r="C7" t="s">
        <v>36</v>
      </c>
      <c r="D7" t="s">
        <v>37</v>
      </c>
      <c r="E7" t="s">
        <v>37</v>
      </c>
      <c r="F7" t="s">
        <v>37</v>
      </c>
      <c r="G7" t="s">
        <v>37</v>
      </c>
      <c r="H7">
        <f>C7*1</f>
        <v>1</v>
      </c>
      <c r="I7">
        <f>E7*-1</f>
        <v>1.1499999999999999</v>
      </c>
    </row>
    <row r="8" spans="1:9" x14ac:dyDescent="0.35">
      <c r="A8" t="s">
        <v>147</v>
      </c>
      <c r="B8" t="s">
        <v>148</v>
      </c>
      <c r="C8" t="s">
        <v>17</v>
      </c>
      <c r="D8" t="s">
        <v>149</v>
      </c>
      <c r="E8" t="s">
        <v>150</v>
      </c>
      <c r="F8" t="s">
        <v>52</v>
      </c>
      <c r="G8" t="s">
        <v>52</v>
      </c>
      <c r="H8">
        <f>C8*1</f>
        <v>2</v>
      </c>
      <c r="I8">
        <f>E8*-1</f>
        <v>1.48</v>
      </c>
    </row>
    <row r="9" spans="1:9" x14ac:dyDescent="0.35">
      <c r="A9" t="s">
        <v>48</v>
      </c>
      <c r="B9" t="s">
        <v>49</v>
      </c>
      <c r="C9" t="s">
        <v>17</v>
      </c>
      <c r="D9" t="s">
        <v>50</v>
      </c>
      <c r="E9" t="s">
        <v>51</v>
      </c>
      <c r="F9" t="s">
        <v>52</v>
      </c>
      <c r="G9" t="s">
        <v>52</v>
      </c>
      <c r="H9">
        <f>C9*1</f>
        <v>2</v>
      </c>
      <c r="I9">
        <f>E9*-1</f>
        <v>1.49</v>
      </c>
    </row>
    <row r="10" spans="1:9" x14ac:dyDescent="0.35">
      <c r="A10" t="s">
        <v>130</v>
      </c>
      <c r="B10" t="s">
        <v>131</v>
      </c>
      <c r="C10" t="s">
        <v>36</v>
      </c>
      <c r="D10" t="s">
        <v>132</v>
      </c>
      <c r="E10" t="s">
        <v>132</v>
      </c>
      <c r="F10" t="s">
        <v>132</v>
      </c>
      <c r="G10" t="s">
        <v>132</v>
      </c>
      <c r="H10">
        <f>C10*1</f>
        <v>1</v>
      </c>
      <c r="I10">
        <f>E10*-1</f>
        <v>1.56</v>
      </c>
    </row>
    <row r="11" spans="1:9" x14ac:dyDescent="0.35">
      <c r="A11" t="s">
        <v>74</v>
      </c>
      <c r="B11" t="s">
        <v>75</v>
      </c>
      <c r="C11" t="s">
        <v>17</v>
      </c>
      <c r="D11" t="s">
        <v>76</v>
      </c>
      <c r="E11" t="s">
        <v>77</v>
      </c>
      <c r="F11" t="s">
        <v>78</v>
      </c>
      <c r="G11" t="s">
        <v>78</v>
      </c>
      <c r="H11">
        <f>C11*1</f>
        <v>2</v>
      </c>
      <c r="I11">
        <f>E11*-1</f>
        <v>1.7</v>
      </c>
    </row>
    <row r="12" spans="1:9" x14ac:dyDescent="0.3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20</v>
      </c>
      <c r="H12">
        <f>C12*1</f>
        <v>2</v>
      </c>
      <c r="I12">
        <f>E12*-1</f>
        <v>1.81</v>
      </c>
    </row>
    <row r="13" spans="1:9" x14ac:dyDescent="0.35">
      <c r="A13" t="s">
        <v>88</v>
      </c>
      <c r="B13" t="s">
        <v>89</v>
      </c>
      <c r="C13" t="s">
        <v>17</v>
      </c>
      <c r="D13" t="s">
        <v>24</v>
      </c>
      <c r="E13" t="s">
        <v>90</v>
      </c>
      <c r="F13" t="s">
        <v>91</v>
      </c>
      <c r="G13" t="s">
        <v>91</v>
      </c>
      <c r="H13">
        <f>C13*1</f>
        <v>2</v>
      </c>
      <c r="I13">
        <f>E13*-1</f>
        <v>1.85</v>
      </c>
    </row>
    <row r="14" spans="1:9" x14ac:dyDescent="0.35">
      <c r="A14" t="s">
        <v>38</v>
      </c>
      <c r="B14" t="s">
        <v>39</v>
      </c>
      <c r="C14" t="s">
        <v>10</v>
      </c>
      <c r="D14" t="s">
        <v>40</v>
      </c>
      <c r="E14" t="s">
        <v>41</v>
      </c>
      <c r="F14" t="s">
        <v>42</v>
      </c>
      <c r="G14" t="s">
        <v>32</v>
      </c>
      <c r="H14">
        <f>C14*1</f>
        <v>3</v>
      </c>
      <c r="I14">
        <f>E14*-1</f>
        <v>2.08</v>
      </c>
    </row>
    <row r="15" spans="1:9" x14ac:dyDescent="0.35">
      <c r="A15" t="s">
        <v>79</v>
      </c>
      <c r="B15" t="s">
        <v>80</v>
      </c>
      <c r="C15" t="s">
        <v>36</v>
      </c>
      <c r="D15" t="s">
        <v>81</v>
      </c>
      <c r="E15" t="s">
        <v>81</v>
      </c>
      <c r="F15" t="s">
        <v>81</v>
      </c>
      <c r="G15" t="s">
        <v>81</v>
      </c>
      <c r="H15">
        <f>C15*1</f>
        <v>1</v>
      </c>
      <c r="I15">
        <f>E15*-1</f>
        <v>2.12</v>
      </c>
    </row>
    <row r="16" spans="1:9" x14ac:dyDescent="0.35">
      <c r="A16" t="s">
        <v>92</v>
      </c>
      <c r="B16" t="s">
        <v>93</v>
      </c>
      <c r="C16" t="s">
        <v>17</v>
      </c>
      <c r="D16" t="s">
        <v>94</v>
      </c>
      <c r="E16" t="s">
        <v>95</v>
      </c>
      <c r="F16" t="s">
        <v>96</v>
      </c>
      <c r="G16" t="s">
        <v>96</v>
      </c>
      <c r="H16">
        <f>C16*1</f>
        <v>2</v>
      </c>
      <c r="I16">
        <f>E16*-1</f>
        <v>2.1800000000000002</v>
      </c>
    </row>
    <row r="17" spans="1:9" x14ac:dyDescent="0.35">
      <c r="A17" t="s">
        <v>133</v>
      </c>
      <c r="B17" t="s">
        <v>134</v>
      </c>
      <c r="C17" t="s">
        <v>10</v>
      </c>
      <c r="D17" t="s">
        <v>135</v>
      </c>
      <c r="E17" t="s">
        <v>136</v>
      </c>
      <c r="F17" t="s">
        <v>33</v>
      </c>
      <c r="G17" t="s">
        <v>137</v>
      </c>
      <c r="H17">
        <f>C17*1</f>
        <v>3</v>
      </c>
      <c r="I17">
        <f>E17*-1</f>
        <v>2.42</v>
      </c>
    </row>
    <row r="18" spans="1:9" x14ac:dyDescent="0.35">
      <c r="A18" t="s">
        <v>144</v>
      </c>
      <c r="B18" t="s">
        <v>145</v>
      </c>
      <c r="C18" t="s">
        <v>10</v>
      </c>
      <c r="D18" t="s">
        <v>105</v>
      </c>
      <c r="E18" t="s">
        <v>146</v>
      </c>
      <c r="F18" t="s">
        <v>47</v>
      </c>
      <c r="G18" t="s">
        <v>102</v>
      </c>
      <c r="H18">
        <f>C18*1</f>
        <v>3</v>
      </c>
      <c r="I18">
        <f>E18*-1</f>
        <v>2.4500000000000002</v>
      </c>
    </row>
    <row r="19" spans="1:9" x14ac:dyDescent="0.35">
      <c r="A19" t="s">
        <v>60</v>
      </c>
      <c r="B19" t="s">
        <v>61</v>
      </c>
      <c r="C19" t="s">
        <v>62</v>
      </c>
      <c r="D19" t="s">
        <v>63</v>
      </c>
      <c r="E19" t="s">
        <v>64</v>
      </c>
      <c r="F19" t="s">
        <v>65</v>
      </c>
      <c r="G19" t="s">
        <v>66</v>
      </c>
      <c r="H19">
        <f>C19*1</f>
        <v>4</v>
      </c>
      <c r="I19">
        <f>E19*-1</f>
        <v>2.52</v>
      </c>
    </row>
    <row r="20" spans="1:9" x14ac:dyDescent="0.35">
      <c r="A20" t="s">
        <v>28</v>
      </c>
      <c r="B20" t="s">
        <v>29</v>
      </c>
      <c r="C20" t="s">
        <v>10</v>
      </c>
      <c r="D20" t="s">
        <v>30</v>
      </c>
      <c r="E20" t="s">
        <v>31</v>
      </c>
      <c r="F20" t="s">
        <v>32</v>
      </c>
      <c r="G20" t="s">
        <v>33</v>
      </c>
      <c r="H20">
        <f>C20*1</f>
        <v>3</v>
      </c>
      <c r="I20">
        <f>E20*-1</f>
        <v>2.86</v>
      </c>
    </row>
    <row r="21" spans="1:9" x14ac:dyDescent="0.35">
      <c r="A21" t="s">
        <v>151</v>
      </c>
      <c r="B21" t="s">
        <v>152</v>
      </c>
      <c r="C21" t="s">
        <v>10</v>
      </c>
      <c r="D21" t="s">
        <v>153</v>
      </c>
      <c r="E21" t="s">
        <v>154</v>
      </c>
      <c r="F21" t="s">
        <v>96</v>
      </c>
      <c r="G21" t="s">
        <v>37</v>
      </c>
      <c r="H21">
        <f>C21*1</f>
        <v>3</v>
      </c>
      <c r="I21">
        <f>E21*-1</f>
        <v>3.26</v>
      </c>
    </row>
    <row r="22" spans="1:9" x14ac:dyDescent="0.3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13</v>
      </c>
      <c r="G22" t="s">
        <v>14</v>
      </c>
      <c r="H22">
        <f>C22*1</f>
        <v>3</v>
      </c>
      <c r="I22">
        <f>E22*-1</f>
        <v>3.36</v>
      </c>
    </row>
    <row r="23" spans="1:9" x14ac:dyDescent="0.35">
      <c r="A23" t="s">
        <v>110</v>
      </c>
      <c r="B23" t="s">
        <v>111</v>
      </c>
      <c r="C23" t="s">
        <v>62</v>
      </c>
      <c r="D23" t="s">
        <v>112</v>
      </c>
      <c r="E23" t="s">
        <v>113</v>
      </c>
      <c r="F23" t="s">
        <v>114</v>
      </c>
      <c r="G23" t="s">
        <v>115</v>
      </c>
      <c r="H23">
        <f>C23*1</f>
        <v>4</v>
      </c>
      <c r="I23">
        <f>E23*-1</f>
        <v>3.37</v>
      </c>
    </row>
    <row r="24" spans="1:9" x14ac:dyDescent="0.35">
      <c r="A24" t="s">
        <v>103</v>
      </c>
      <c r="B24" t="s">
        <v>104</v>
      </c>
      <c r="C24" t="s">
        <v>62</v>
      </c>
      <c r="D24" t="s">
        <v>105</v>
      </c>
      <c r="E24" t="s">
        <v>106</v>
      </c>
      <c r="F24" t="s">
        <v>107</v>
      </c>
      <c r="G24" t="s">
        <v>20</v>
      </c>
      <c r="H24">
        <f>C24*1</f>
        <v>4</v>
      </c>
      <c r="I24">
        <f>E24*-1</f>
        <v>3.53</v>
      </c>
    </row>
    <row r="25" spans="1:9" x14ac:dyDescent="0.35">
      <c r="A25" t="s">
        <v>53</v>
      </c>
      <c r="B25" t="s">
        <v>54</v>
      </c>
      <c r="C25" t="s">
        <v>10</v>
      </c>
      <c r="D25" t="s">
        <v>55</v>
      </c>
      <c r="E25" t="s">
        <v>56</v>
      </c>
      <c r="F25" t="s">
        <v>57</v>
      </c>
      <c r="G25" t="s">
        <v>37</v>
      </c>
      <c r="H25">
        <f>C25*1</f>
        <v>3</v>
      </c>
      <c r="I25">
        <f>E25*-1</f>
        <v>3.93</v>
      </c>
    </row>
    <row r="26" spans="1:9" x14ac:dyDescent="0.35">
      <c r="A26" t="s">
        <v>82</v>
      </c>
      <c r="B26" t="s">
        <v>83</v>
      </c>
      <c r="C26" t="s">
        <v>62</v>
      </c>
      <c r="D26" t="s">
        <v>84</v>
      </c>
      <c r="E26" t="s">
        <v>85</v>
      </c>
      <c r="F26" t="s">
        <v>86</v>
      </c>
      <c r="G26" t="s">
        <v>87</v>
      </c>
      <c r="H26">
        <f>C26*1</f>
        <v>4</v>
      </c>
      <c r="I26">
        <f>E26*-1</f>
        <v>4.01</v>
      </c>
    </row>
    <row r="27" spans="1:9" x14ac:dyDescent="0.35">
      <c r="A27" t="s">
        <v>138</v>
      </c>
      <c r="B27" t="s">
        <v>139</v>
      </c>
      <c r="C27" t="s">
        <v>69</v>
      </c>
      <c r="D27" t="s">
        <v>140</v>
      </c>
      <c r="E27" t="s">
        <v>141</v>
      </c>
      <c r="F27" t="s">
        <v>142</v>
      </c>
      <c r="G27" t="s">
        <v>143</v>
      </c>
      <c r="H27">
        <f>C27*1</f>
        <v>8</v>
      </c>
      <c r="I27">
        <f>E27*-1</f>
        <v>5.69</v>
      </c>
    </row>
    <row r="28" spans="1:9" x14ac:dyDescent="0.35">
      <c r="A28" t="s">
        <v>157</v>
      </c>
      <c r="B28" t="s">
        <v>158</v>
      </c>
      <c r="C28" t="s">
        <v>23</v>
      </c>
      <c r="D28" t="s">
        <v>159</v>
      </c>
      <c r="E28" t="s">
        <v>160</v>
      </c>
      <c r="F28" t="s">
        <v>161</v>
      </c>
      <c r="G28" t="s">
        <v>52</v>
      </c>
      <c r="H28">
        <f>C28*1</f>
        <v>7</v>
      </c>
      <c r="I28">
        <f>E28*-1</f>
        <v>6.11</v>
      </c>
    </row>
    <row r="29" spans="1:9" x14ac:dyDescent="0.35">
      <c r="A29" t="s">
        <v>116</v>
      </c>
      <c r="B29" t="s">
        <v>117</v>
      </c>
      <c r="C29" t="s">
        <v>118</v>
      </c>
      <c r="D29" t="s">
        <v>119</v>
      </c>
      <c r="E29" t="s">
        <v>120</v>
      </c>
      <c r="F29" t="s">
        <v>121</v>
      </c>
      <c r="G29" t="s">
        <v>100</v>
      </c>
      <c r="H29">
        <f>C29*1</f>
        <v>5</v>
      </c>
      <c r="I29">
        <f>E29*-1</f>
        <v>6.49</v>
      </c>
    </row>
    <row r="30" spans="1:9" x14ac:dyDescent="0.35">
      <c r="A30" t="s">
        <v>21</v>
      </c>
      <c r="B30" t="s">
        <v>22</v>
      </c>
      <c r="C30" t="s">
        <v>23</v>
      </c>
      <c r="D30" t="s">
        <v>24</v>
      </c>
      <c r="E30" t="s">
        <v>25</v>
      </c>
      <c r="F30" t="s">
        <v>26</v>
      </c>
      <c r="G30" t="s">
        <v>27</v>
      </c>
      <c r="H30">
        <f>C30*1</f>
        <v>7</v>
      </c>
      <c r="I30">
        <f>E30*-1</f>
        <v>6.56</v>
      </c>
    </row>
    <row r="31" spans="1:9" x14ac:dyDescent="0.35">
      <c r="A31" t="s">
        <v>43</v>
      </c>
      <c r="B31" t="s">
        <v>44</v>
      </c>
      <c r="C31" t="s">
        <v>23</v>
      </c>
      <c r="D31" t="s">
        <v>45</v>
      </c>
      <c r="E31" t="s">
        <v>46</v>
      </c>
      <c r="F31" t="s">
        <v>32</v>
      </c>
      <c r="G31" t="s">
        <v>47</v>
      </c>
      <c r="H31">
        <f>C31*1</f>
        <v>7</v>
      </c>
      <c r="I31">
        <f>E31*-1</f>
        <v>6.67</v>
      </c>
    </row>
    <row r="32" spans="1:9" x14ac:dyDescent="0.35">
      <c r="A32" t="s">
        <v>97</v>
      </c>
      <c r="B32" t="s">
        <v>98</v>
      </c>
      <c r="C32" t="s">
        <v>99</v>
      </c>
      <c r="D32" t="s">
        <v>100</v>
      </c>
      <c r="E32" t="s">
        <v>101</v>
      </c>
      <c r="F32" t="s">
        <v>91</v>
      </c>
      <c r="G32" t="s">
        <v>102</v>
      </c>
      <c r="H32">
        <f>C32*1</f>
        <v>9</v>
      </c>
      <c r="I32">
        <f>E32*-1</f>
        <v>8.3699999999999992</v>
      </c>
    </row>
    <row r="33" spans="1:9" x14ac:dyDescent="0.35">
      <c r="A33" t="s">
        <v>67</v>
      </c>
      <c r="B33" t="s">
        <v>68</v>
      </c>
      <c r="C33" t="s">
        <v>69</v>
      </c>
      <c r="D33" t="s">
        <v>70</v>
      </c>
      <c r="E33" t="s">
        <v>71</v>
      </c>
      <c r="F33" t="s">
        <v>72</v>
      </c>
      <c r="G33" t="s">
        <v>73</v>
      </c>
      <c r="H33">
        <f>C33*1</f>
        <v>8</v>
      </c>
      <c r="I33">
        <f>E33*-1</f>
        <v>10.09</v>
      </c>
    </row>
    <row r="34" spans="1:9" x14ac:dyDescent="0.35">
      <c r="A34" t="s">
        <v>122</v>
      </c>
      <c r="B34" t="s">
        <v>123</v>
      </c>
      <c r="C34" t="s">
        <v>124</v>
      </c>
      <c r="D34" t="s">
        <v>125</v>
      </c>
      <c r="E34" t="s">
        <v>126</v>
      </c>
      <c r="F34" t="s">
        <v>127</v>
      </c>
      <c r="G34" t="s">
        <v>50</v>
      </c>
      <c r="H34">
        <f>C34*1</f>
        <v>10</v>
      </c>
      <c r="I34">
        <f>E34*-1</f>
        <v>12.08</v>
      </c>
    </row>
    <row r="35" spans="1:9" x14ac:dyDescent="0.35">
      <c r="A35" t="s">
        <v>162</v>
      </c>
      <c r="B35" t="s">
        <v>163</v>
      </c>
      <c r="C35" t="s">
        <v>164</v>
      </c>
      <c r="D35" t="s">
        <v>165</v>
      </c>
      <c r="E35" t="s">
        <v>166</v>
      </c>
      <c r="F35" t="s">
        <v>167</v>
      </c>
      <c r="G35" t="s">
        <v>168</v>
      </c>
      <c r="H35">
        <f>C35*1</f>
        <v>14</v>
      </c>
      <c r="I35">
        <f>E35*-1</f>
        <v>17.170000000000002</v>
      </c>
    </row>
  </sheetData>
  <sortState xmlns:xlrd2="http://schemas.microsoft.com/office/spreadsheetml/2017/richdata2" ref="A3:I3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B8DF0-93B4-4EDD-917C-4D848C73BD4D}">
  <dimension ref="A1:K44"/>
  <sheetViews>
    <sheetView topLeftCell="A31" workbookViewId="0">
      <selection activeCell="F47" sqref="F47"/>
    </sheetView>
  </sheetViews>
  <sheetFormatPr defaultRowHeight="14.5" x14ac:dyDescent="0.35"/>
  <sheetData>
    <row r="1" spans="1:11" x14ac:dyDescent="0.35">
      <c r="A1" t="s">
        <v>170</v>
      </c>
      <c r="B1" t="s">
        <v>171</v>
      </c>
      <c r="C1" t="s">
        <v>172</v>
      </c>
      <c r="D1" t="s">
        <v>173</v>
      </c>
      <c r="E1" t="s">
        <v>174</v>
      </c>
      <c r="F1" t="s">
        <v>175</v>
      </c>
      <c r="G1" t="s">
        <v>176</v>
      </c>
      <c r="H1" t="s">
        <v>177</v>
      </c>
      <c r="J1" t="s">
        <v>178</v>
      </c>
      <c r="K1">
        <f>COUNT(C2:C34)</f>
        <v>33</v>
      </c>
    </row>
    <row r="2" spans="1:11" x14ac:dyDescent="0.35">
      <c r="A2">
        <v>1</v>
      </c>
      <c r="B2" t="s">
        <v>34</v>
      </c>
      <c r="C2">
        <v>1</v>
      </c>
      <c r="D2">
        <f t="shared" ref="D2:D34" si="0">LOG(C2)</f>
        <v>0</v>
      </c>
      <c r="E2">
        <f t="shared" ref="E2:E34" si="1">(D2-$K$3)^2</f>
        <v>0.22620352787864029</v>
      </c>
      <c r="F2">
        <f t="shared" ref="F2:F34" si="2">(D2-$K$3)^3</f>
        <v>-0.10758434023322436</v>
      </c>
      <c r="G2">
        <f t="shared" ref="G2:G34" si="3">($K$1+1)/A2</f>
        <v>34</v>
      </c>
      <c r="H2">
        <f t="shared" ref="H2:H34" si="4">1/G2</f>
        <v>2.9411764705882353E-2</v>
      </c>
      <c r="J2" t="s">
        <v>179</v>
      </c>
      <c r="K2">
        <f>AVERAGE(C2:C34)</f>
        <v>3.9696969696969697</v>
      </c>
    </row>
    <row r="3" spans="1:11" x14ac:dyDescent="0.35">
      <c r="A3">
        <v>2</v>
      </c>
      <c r="B3" t="s">
        <v>58</v>
      </c>
      <c r="C3">
        <v>1</v>
      </c>
      <c r="D3">
        <f t="shared" si="0"/>
        <v>0</v>
      </c>
      <c r="E3">
        <f t="shared" si="1"/>
        <v>0.22620352787864029</v>
      </c>
      <c r="F3">
        <f t="shared" si="2"/>
        <v>-0.10758434023322436</v>
      </c>
      <c r="G3">
        <f t="shared" si="3"/>
        <v>17</v>
      </c>
      <c r="H3">
        <f t="shared" si="4"/>
        <v>5.8823529411764705E-2</v>
      </c>
      <c r="J3" t="s">
        <v>180</v>
      </c>
      <c r="K3">
        <f>AVERAGE(D2:D34)</f>
        <v>0.47560858684283686</v>
      </c>
    </row>
    <row r="4" spans="1:11" x14ac:dyDescent="0.35">
      <c r="A4">
        <v>3</v>
      </c>
      <c r="B4" t="s">
        <v>79</v>
      </c>
      <c r="C4">
        <v>1</v>
      </c>
      <c r="D4">
        <f t="shared" si="0"/>
        <v>0</v>
      </c>
      <c r="E4">
        <f t="shared" si="1"/>
        <v>0.22620352787864029</v>
      </c>
      <c r="F4">
        <f t="shared" si="2"/>
        <v>-0.10758434023322436</v>
      </c>
      <c r="G4">
        <f t="shared" si="3"/>
        <v>11.333333333333334</v>
      </c>
      <c r="H4">
        <f t="shared" si="4"/>
        <v>8.8235294117647051E-2</v>
      </c>
      <c r="J4" t="s">
        <v>181</v>
      </c>
      <c r="K4">
        <f>SUM(E2:E34)</f>
        <v>3.6088781531780145</v>
      </c>
    </row>
    <row r="5" spans="1:11" x14ac:dyDescent="0.35">
      <c r="A5">
        <v>4</v>
      </c>
      <c r="B5" t="s">
        <v>108</v>
      </c>
      <c r="C5">
        <v>1</v>
      </c>
      <c r="D5">
        <f t="shared" si="0"/>
        <v>0</v>
      </c>
      <c r="E5">
        <f t="shared" si="1"/>
        <v>0.22620352787864029</v>
      </c>
      <c r="F5">
        <f t="shared" si="2"/>
        <v>-0.10758434023322436</v>
      </c>
      <c r="G5">
        <f t="shared" si="3"/>
        <v>8.5</v>
      </c>
      <c r="H5">
        <f t="shared" si="4"/>
        <v>0.11764705882352941</v>
      </c>
      <c r="J5" t="s">
        <v>182</v>
      </c>
      <c r="K5">
        <f>SUM(F2:F34)</f>
        <v>9.7097560114370568E-2</v>
      </c>
    </row>
    <row r="6" spans="1:11" x14ac:dyDescent="0.35">
      <c r="A6">
        <v>5</v>
      </c>
      <c r="B6" t="s">
        <v>128</v>
      </c>
      <c r="C6">
        <v>1</v>
      </c>
      <c r="D6">
        <f t="shared" si="0"/>
        <v>0</v>
      </c>
      <c r="E6">
        <f t="shared" si="1"/>
        <v>0.22620352787864029</v>
      </c>
      <c r="F6">
        <f t="shared" si="2"/>
        <v>-0.10758434023322436</v>
      </c>
      <c r="G6">
        <f t="shared" si="3"/>
        <v>6.8</v>
      </c>
      <c r="H6">
        <f t="shared" si="4"/>
        <v>0.14705882352941177</v>
      </c>
      <c r="J6" t="s">
        <v>183</v>
      </c>
      <c r="K6">
        <f>VAR(D2:D34)</f>
        <v>0.11277744228681291</v>
      </c>
    </row>
    <row r="7" spans="1:11" x14ac:dyDescent="0.35">
      <c r="A7">
        <v>6</v>
      </c>
      <c r="B7" t="s">
        <v>130</v>
      </c>
      <c r="C7">
        <v>1</v>
      </c>
      <c r="D7">
        <f t="shared" si="0"/>
        <v>0</v>
      </c>
      <c r="E7">
        <f t="shared" si="1"/>
        <v>0.22620352787864029</v>
      </c>
      <c r="F7">
        <f t="shared" si="2"/>
        <v>-0.10758434023322436</v>
      </c>
      <c r="G7">
        <f t="shared" si="3"/>
        <v>5.666666666666667</v>
      </c>
      <c r="H7">
        <f t="shared" si="4"/>
        <v>0.1764705882352941</v>
      </c>
      <c r="J7" t="s">
        <v>184</v>
      </c>
      <c r="K7">
        <f>STDEV(D2:D34)</f>
        <v>0.33582352848901598</v>
      </c>
    </row>
    <row r="8" spans="1:11" x14ac:dyDescent="0.35">
      <c r="A8">
        <v>7</v>
      </c>
      <c r="B8" t="s">
        <v>155</v>
      </c>
      <c r="C8">
        <v>1</v>
      </c>
      <c r="D8">
        <f t="shared" si="0"/>
        <v>0</v>
      </c>
      <c r="E8">
        <f t="shared" si="1"/>
        <v>0.22620352787864029</v>
      </c>
      <c r="F8">
        <f t="shared" si="2"/>
        <v>-0.10758434023322436</v>
      </c>
      <c r="G8">
        <f t="shared" si="3"/>
        <v>4.8571428571428568</v>
      </c>
      <c r="H8">
        <f t="shared" si="4"/>
        <v>0.20588235294117649</v>
      </c>
      <c r="J8" t="s">
        <v>185</v>
      </c>
      <c r="K8">
        <f>SKEW(D2:D34)</f>
        <v>8.5285897371818312E-2</v>
      </c>
    </row>
    <row r="9" spans="1:11" x14ac:dyDescent="0.35">
      <c r="A9">
        <v>8</v>
      </c>
      <c r="B9" t="s">
        <v>15</v>
      </c>
      <c r="C9">
        <v>2</v>
      </c>
      <c r="D9">
        <f t="shared" si="0"/>
        <v>0.3010299956639812</v>
      </c>
      <c r="E9">
        <f t="shared" si="1"/>
        <v>3.0477684497994019E-2</v>
      </c>
      <c r="F9">
        <f t="shared" si="2"/>
        <v>-5.3207512220534445E-3</v>
      </c>
      <c r="G9">
        <f t="shared" si="3"/>
        <v>4.25</v>
      </c>
      <c r="H9">
        <f t="shared" si="4"/>
        <v>0.23529411764705882</v>
      </c>
      <c r="J9" t="s">
        <v>186</v>
      </c>
      <c r="K9">
        <v>0</v>
      </c>
    </row>
    <row r="10" spans="1:11" x14ac:dyDescent="0.35">
      <c r="A10">
        <v>9</v>
      </c>
      <c r="B10" t="s">
        <v>48</v>
      </c>
      <c r="C10">
        <v>2</v>
      </c>
      <c r="D10">
        <f t="shared" si="0"/>
        <v>0.3010299956639812</v>
      </c>
      <c r="E10">
        <f t="shared" si="1"/>
        <v>3.0477684497994019E-2</v>
      </c>
      <c r="F10">
        <f t="shared" si="2"/>
        <v>-5.3207512220534445E-3</v>
      </c>
      <c r="G10">
        <f t="shared" si="3"/>
        <v>3.7777777777777777</v>
      </c>
      <c r="H10">
        <f t="shared" si="4"/>
        <v>0.26470588235294118</v>
      </c>
      <c r="J10" t="s">
        <v>187</v>
      </c>
      <c r="K10">
        <v>0.1</v>
      </c>
    </row>
    <row r="11" spans="1:11" x14ac:dyDescent="0.35">
      <c r="A11">
        <v>10</v>
      </c>
      <c r="B11" t="s">
        <v>74</v>
      </c>
      <c r="C11">
        <v>2</v>
      </c>
      <c r="D11">
        <f t="shared" si="0"/>
        <v>0.3010299956639812</v>
      </c>
      <c r="E11">
        <f t="shared" si="1"/>
        <v>3.0477684497994019E-2</v>
      </c>
      <c r="F11">
        <f t="shared" si="2"/>
        <v>-5.3207512220534445E-3</v>
      </c>
      <c r="G11">
        <f t="shared" si="3"/>
        <v>3.4</v>
      </c>
      <c r="H11">
        <f t="shared" si="4"/>
        <v>0.29411764705882354</v>
      </c>
    </row>
    <row r="12" spans="1:11" x14ac:dyDescent="0.35">
      <c r="A12">
        <v>11</v>
      </c>
      <c r="B12" t="s">
        <v>88</v>
      </c>
      <c r="C12">
        <v>2</v>
      </c>
      <c r="D12">
        <f t="shared" si="0"/>
        <v>0.3010299956639812</v>
      </c>
      <c r="E12">
        <f t="shared" si="1"/>
        <v>3.0477684497994019E-2</v>
      </c>
      <c r="F12">
        <f t="shared" si="2"/>
        <v>-5.3207512220534445E-3</v>
      </c>
      <c r="G12">
        <f t="shared" si="3"/>
        <v>3.0909090909090908</v>
      </c>
      <c r="H12">
        <f t="shared" si="4"/>
        <v>0.3235294117647059</v>
      </c>
    </row>
    <row r="13" spans="1:11" x14ac:dyDescent="0.35">
      <c r="A13">
        <v>12</v>
      </c>
      <c r="B13" t="s">
        <v>92</v>
      </c>
      <c r="C13">
        <v>2</v>
      </c>
      <c r="D13">
        <f t="shared" si="0"/>
        <v>0.3010299956639812</v>
      </c>
      <c r="E13">
        <f t="shared" si="1"/>
        <v>3.0477684497994019E-2</v>
      </c>
      <c r="F13">
        <f t="shared" si="2"/>
        <v>-5.3207512220534445E-3</v>
      </c>
      <c r="G13">
        <f t="shared" si="3"/>
        <v>2.8333333333333335</v>
      </c>
      <c r="H13">
        <f t="shared" si="4"/>
        <v>0.3529411764705882</v>
      </c>
    </row>
    <row r="14" spans="1:11" x14ac:dyDescent="0.35">
      <c r="A14">
        <v>13</v>
      </c>
      <c r="B14" t="s">
        <v>147</v>
      </c>
      <c r="C14">
        <v>2</v>
      </c>
      <c r="D14">
        <f t="shared" si="0"/>
        <v>0.3010299956639812</v>
      </c>
      <c r="E14">
        <f t="shared" si="1"/>
        <v>3.0477684497994019E-2</v>
      </c>
      <c r="F14">
        <f t="shared" si="2"/>
        <v>-5.3207512220534445E-3</v>
      </c>
      <c r="G14">
        <f t="shared" si="3"/>
        <v>2.6153846153846154</v>
      </c>
      <c r="H14">
        <f t="shared" si="4"/>
        <v>0.38235294117647056</v>
      </c>
    </row>
    <row r="15" spans="1:11" x14ac:dyDescent="0.35">
      <c r="A15">
        <v>14</v>
      </c>
      <c r="B15" t="s">
        <v>8</v>
      </c>
      <c r="C15">
        <v>3</v>
      </c>
      <c r="D15">
        <f t="shared" si="0"/>
        <v>0.47712125471966244</v>
      </c>
      <c r="E15">
        <f t="shared" si="1"/>
        <v>2.2881641055800072E-6</v>
      </c>
      <c r="F15">
        <f t="shared" si="2"/>
        <v>3.4612323394162108E-9</v>
      </c>
      <c r="G15">
        <f t="shared" si="3"/>
        <v>2.4285714285714284</v>
      </c>
      <c r="H15">
        <f t="shared" si="4"/>
        <v>0.41176470588235298</v>
      </c>
    </row>
    <row r="16" spans="1:11" x14ac:dyDescent="0.35">
      <c r="A16">
        <v>15</v>
      </c>
      <c r="B16" t="s">
        <v>28</v>
      </c>
      <c r="C16">
        <v>3</v>
      </c>
      <c r="D16">
        <f t="shared" si="0"/>
        <v>0.47712125471966244</v>
      </c>
      <c r="E16">
        <f t="shared" si="1"/>
        <v>2.2881641055800072E-6</v>
      </c>
      <c r="F16">
        <f t="shared" si="2"/>
        <v>3.4612323394162108E-9</v>
      </c>
      <c r="G16">
        <f t="shared" si="3"/>
        <v>2.2666666666666666</v>
      </c>
      <c r="H16">
        <f t="shared" si="4"/>
        <v>0.44117647058823528</v>
      </c>
    </row>
    <row r="17" spans="1:8" x14ac:dyDescent="0.35">
      <c r="A17">
        <v>16</v>
      </c>
      <c r="B17" t="s">
        <v>38</v>
      </c>
      <c r="C17">
        <v>3</v>
      </c>
      <c r="D17">
        <f t="shared" si="0"/>
        <v>0.47712125471966244</v>
      </c>
      <c r="E17">
        <f t="shared" si="1"/>
        <v>2.2881641055800072E-6</v>
      </c>
      <c r="F17">
        <f t="shared" si="2"/>
        <v>3.4612323394162108E-9</v>
      </c>
      <c r="G17">
        <f t="shared" si="3"/>
        <v>2.125</v>
      </c>
      <c r="H17">
        <f t="shared" si="4"/>
        <v>0.47058823529411764</v>
      </c>
    </row>
    <row r="18" spans="1:8" x14ac:dyDescent="0.35">
      <c r="A18">
        <v>17</v>
      </c>
      <c r="B18" t="s">
        <v>53</v>
      </c>
      <c r="C18">
        <v>3</v>
      </c>
      <c r="D18">
        <f t="shared" si="0"/>
        <v>0.47712125471966244</v>
      </c>
      <c r="E18">
        <f t="shared" si="1"/>
        <v>2.2881641055800072E-6</v>
      </c>
      <c r="F18">
        <f t="shared" si="2"/>
        <v>3.4612323394162108E-9</v>
      </c>
      <c r="G18">
        <f t="shared" si="3"/>
        <v>2</v>
      </c>
      <c r="H18">
        <f t="shared" si="4"/>
        <v>0.5</v>
      </c>
    </row>
    <row r="19" spans="1:8" x14ac:dyDescent="0.35">
      <c r="A19">
        <v>18</v>
      </c>
      <c r="B19" t="s">
        <v>133</v>
      </c>
      <c r="C19">
        <v>3</v>
      </c>
      <c r="D19">
        <f t="shared" si="0"/>
        <v>0.47712125471966244</v>
      </c>
      <c r="E19">
        <f t="shared" si="1"/>
        <v>2.2881641055800072E-6</v>
      </c>
      <c r="F19">
        <f t="shared" si="2"/>
        <v>3.4612323394162108E-9</v>
      </c>
      <c r="G19">
        <f t="shared" si="3"/>
        <v>1.8888888888888888</v>
      </c>
      <c r="H19">
        <f t="shared" si="4"/>
        <v>0.52941176470588236</v>
      </c>
    </row>
    <row r="20" spans="1:8" x14ac:dyDescent="0.35">
      <c r="A20">
        <v>19</v>
      </c>
      <c r="B20" t="s">
        <v>144</v>
      </c>
      <c r="C20">
        <v>3</v>
      </c>
      <c r="D20">
        <f t="shared" si="0"/>
        <v>0.47712125471966244</v>
      </c>
      <c r="E20">
        <f t="shared" si="1"/>
        <v>2.2881641055800072E-6</v>
      </c>
      <c r="F20">
        <f t="shared" si="2"/>
        <v>3.4612323394162108E-9</v>
      </c>
      <c r="G20">
        <f t="shared" si="3"/>
        <v>1.7894736842105263</v>
      </c>
      <c r="H20">
        <f t="shared" si="4"/>
        <v>0.55882352941176472</v>
      </c>
    </row>
    <row r="21" spans="1:8" x14ac:dyDescent="0.35">
      <c r="A21">
        <v>20</v>
      </c>
      <c r="B21" t="s">
        <v>151</v>
      </c>
      <c r="C21">
        <v>3</v>
      </c>
      <c r="D21">
        <f t="shared" si="0"/>
        <v>0.47712125471966244</v>
      </c>
      <c r="E21">
        <f t="shared" si="1"/>
        <v>2.2881641055800072E-6</v>
      </c>
      <c r="F21">
        <f t="shared" si="2"/>
        <v>3.4612323394162108E-9</v>
      </c>
      <c r="G21">
        <f t="shared" si="3"/>
        <v>1.7</v>
      </c>
      <c r="H21">
        <f t="shared" si="4"/>
        <v>0.58823529411764708</v>
      </c>
    </row>
    <row r="22" spans="1:8" x14ac:dyDescent="0.35">
      <c r="A22">
        <v>21</v>
      </c>
      <c r="B22" t="s">
        <v>60</v>
      </c>
      <c r="C22">
        <v>4</v>
      </c>
      <c r="D22">
        <f t="shared" si="0"/>
        <v>0.6020599913279624</v>
      </c>
      <c r="E22">
        <f t="shared" si="1"/>
        <v>1.5989957696260829E-2</v>
      </c>
      <c r="F22">
        <f t="shared" si="2"/>
        <v>2.0219526083499243E-3</v>
      </c>
      <c r="G22">
        <f t="shared" si="3"/>
        <v>1.6190476190476191</v>
      </c>
      <c r="H22">
        <f t="shared" si="4"/>
        <v>0.61764705882352944</v>
      </c>
    </row>
    <row r="23" spans="1:8" x14ac:dyDescent="0.35">
      <c r="A23">
        <v>22</v>
      </c>
      <c r="B23" t="s">
        <v>82</v>
      </c>
      <c r="C23">
        <v>4</v>
      </c>
      <c r="D23">
        <f t="shared" si="0"/>
        <v>0.6020599913279624</v>
      </c>
      <c r="E23">
        <f t="shared" si="1"/>
        <v>1.5989957696260829E-2</v>
      </c>
      <c r="F23">
        <f t="shared" si="2"/>
        <v>2.0219526083499243E-3</v>
      </c>
      <c r="G23">
        <f t="shared" si="3"/>
        <v>1.5454545454545454</v>
      </c>
      <c r="H23">
        <f t="shared" si="4"/>
        <v>0.6470588235294118</v>
      </c>
    </row>
    <row r="24" spans="1:8" x14ac:dyDescent="0.35">
      <c r="A24">
        <v>23</v>
      </c>
      <c r="B24" t="s">
        <v>103</v>
      </c>
      <c r="C24">
        <v>4</v>
      </c>
      <c r="D24">
        <f t="shared" si="0"/>
        <v>0.6020599913279624</v>
      </c>
      <c r="E24">
        <f t="shared" si="1"/>
        <v>1.5989957696260829E-2</v>
      </c>
      <c r="F24">
        <f t="shared" si="2"/>
        <v>2.0219526083499243E-3</v>
      </c>
      <c r="G24">
        <f t="shared" si="3"/>
        <v>1.4782608695652173</v>
      </c>
      <c r="H24">
        <f t="shared" si="4"/>
        <v>0.67647058823529416</v>
      </c>
    </row>
    <row r="25" spans="1:8" x14ac:dyDescent="0.35">
      <c r="A25">
        <v>24</v>
      </c>
      <c r="B25" t="s">
        <v>110</v>
      </c>
      <c r="C25">
        <v>4</v>
      </c>
      <c r="D25">
        <f t="shared" si="0"/>
        <v>0.6020599913279624</v>
      </c>
      <c r="E25">
        <f t="shared" si="1"/>
        <v>1.5989957696260829E-2</v>
      </c>
      <c r="F25">
        <f t="shared" si="2"/>
        <v>2.0219526083499243E-3</v>
      </c>
      <c r="G25">
        <f t="shared" si="3"/>
        <v>1.4166666666666667</v>
      </c>
      <c r="H25">
        <f t="shared" si="4"/>
        <v>0.70588235294117641</v>
      </c>
    </row>
    <row r="26" spans="1:8" x14ac:dyDescent="0.35">
      <c r="A26">
        <v>25</v>
      </c>
      <c r="B26" t="s">
        <v>116</v>
      </c>
      <c r="C26">
        <v>5</v>
      </c>
      <c r="D26">
        <f t="shared" si="0"/>
        <v>0.69897000433601886</v>
      </c>
      <c r="E26">
        <f t="shared" si="1"/>
        <v>4.989032282456355E-2</v>
      </c>
      <c r="F26">
        <f t="shared" si="2"/>
        <v>1.1143573225286967E-2</v>
      </c>
      <c r="G26">
        <f t="shared" si="3"/>
        <v>1.36</v>
      </c>
      <c r="H26">
        <f t="shared" si="4"/>
        <v>0.73529411764705876</v>
      </c>
    </row>
    <row r="27" spans="1:8" x14ac:dyDescent="0.35">
      <c r="A27">
        <v>26</v>
      </c>
      <c r="B27" t="s">
        <v>21</v>
      </c>
      <c r="C27">
        <v>7</v>
      </c>
      <c r="D27">
        <f t="shared" si="0"/>
        <v>0.84509804001425681</v>
      </c>
      <c r="E27">
        <f t="shared" si="1"/>
        <v>0.13652245600491494</v>
      </c>
      <c r="F27">
        <f t="shared" si="2"/>
        <v>5.0443607614875263E-2</v>
      </c>
      <c r="G27">
        <f t="shared" si="3"/>
        <v>1.3076923076923077</v>
      </c>
      <c r="H27">
        <f t="shared" si="4"/>
        <v>0.76470588235294112</v>
      </c>
    </row>
    <row r="28" spans="1:8" x14ac:dyDescent="0.35">
      <c r="A28">
        <v>27</v>
      </c>
      <c r="B28" t="s">
        <v>43</v>
      </c>
      <c r="C28">
        <v>7</v>
      </c>
      <c r="D28">
        <f t="shared" si="0"/>
        <v>0.84509804001425681</v>
      </c>
      <c r="E28">
        <f t="shared" si="1"/>
        <v>0.13652245600491494</v>
      </c>
      <c r="F28">
        <f t="shared" si="2"/>
        <v>5.0443607614875263E-2</v>
      </c>
      <c r="G28">
        <f t="shared" si="3"/>
        <v>1.2592592592592593</v>
      </c>
      <c r="H28">
        <f t="shared" si="4"/>
        <v>0.79411764705882348</v>
      </c>
    </row>
    <row r="29" spans="1:8" x14ac:dyDescent="0.35">
      <c r="A29">
        <v>28</v>
      </c>
      <c r="B29" t="s">
        <v>157</v>
      </c>
      <c r="C29">
        <v>7</v>
      </c>
      <c r="D29">
        <f t="shared" si="0"/>
        <v>0.84509804001425681</v>
      </c>
      <c r="E29">
        <f t="shared" si="1"/>
        <v>0.13652245600491494</v>
      </c>
      <c r="F29">
        <f t="shared" si="2"/>
        <v>5.0443607614875263E-2</v>
      </c>
      <c r="G29">
        <f t="shared" si="3"/>
        <v>1.2142857142857142</v>
      </c>
      <c r="H29">
        <f t="shared" si="4"/>
        <v>0.82352941176470595</v>
      </c>
    </row>
    <row r="30" spans="1:8" x14ac:dyDescent="0.35">
      <c r="A30">
        <v>29</v>
      </c>
      <c r="B30" t="s">
        <v>67</v>
      </c>
      <c r="C30">
        <v>8</v>
      </c>
      <c r="D30">
        <f t="shared" si="0"/>
        <v>0.90308998699194354</v>
      </c>
      <c r="E30">
        <f t="shared" si="1"/>
        <v>0.18274034747344067</v>
      </c>
      <c r="F30">
        <f t="shared" si="2"/>
        <v>7.8118099601680688E-2</v>
      </c>
      <c r="G30">
        <f t="shared" si="3"/>
        <v>1.1724137931034482</v>
      </c>
      <c r="H30">
        <f t="shared" si="4"/>
        <v>0.85294117647058831</v>
      </c>
    </row>
    <row r="31" spans="1:8" x14ac:dyDescent="0.35">
      <c r="A31">
        <v>30</v>
      </c>
      <c r="B31" t="s">
        <v>138</v>
      </c>
      <c r="C31">
        <v>8</v>
      </c>
      <c r="D31">
        <f t="shared" si="0"/>
        <v>0.90308998699194354</v>
      </c>
      <c r="E31">
        <f t="shared" si="1"/>
        <v>0.18274034747344067</v>
      </c>
      <c r="F31">
        <f t="shared" si="2"/>
        <v>7.8118099601680688E-2</v>
      </c>
      <c r="G31">
        <f t="shared" si="3"/>
        <v>1.1333333333333333</v>
      </c>
      <c r="H31">
        <f t="shared" si="4"/>
        <v>0.88235294117647056</v>
      </c>
    </row>
    <row r="32" spans="1:8" x14ac:dyDescent="0.35">
      <c r="A32">
        <v>31</v>
      </c>
      <c r="B32" t="s">
        <v>97</v>
      </c>
      <c r="C32">
        <v>9</v>
      </c>
      <c r="D32">
        <f t="shared" si="0"/>
        <v>0.95424250943932487</v>
      </c>
      <c r="E32">
        <f t="shared" si="1"/>
        <v>0.22909043186010089</v>
      </c>
      <c r="F32">
        <f t="shared" si="2"/>
        <v>0.10965045203052354</v>
      </c>
      <c r="G32">
        <f t="shared" si="3"/>
        <v>1.096774193548387</v>
      </c>
      <c r="H32">
        <f t="shared" si="4"/>
        <v>0.91176470588235303</v>
      </c>
    </row>
    <row r="33" spans="1:8" x14ac:dyDescent="0.35">
      <c r="A33">
        <v>32</v>
      </c>
      <c r="B33" t="s">
        <v>122</v>
      </c>
      <c r="C33">
        <v>10</v>
      </c>
      <c r="D33">
        <f t="shared" si="0"/>
        <v>1</v>
      </c>
      <c r="E33">
        <f t="shared" si="1"/>
        <v>0.27498635419296663</v>
      </c>
      <c r="F33">
        <f t="shared" si="2"/>
        <v>0.14420048287418599</v>
      </c>
      <c r="G33">
        <f t="shared" si="3"/>
        <v>1.0625</v>
      </c>
      <c r="H33">
        <f t="shared" si="4"/>
        <v>0.94117647058823528</v>
      </c>
    </row>
    <row r="34" spans="1:8" x14ac:dyDescent="0.35">
      <c r="A34">
        <v>33</v>
      </c>
      <c r="B34" t="s">
        <v>162</v>
      </c>
      <c r="C34">
        <v>14</v>
      </c>
      <c r="D34">
        <f t="shared" si="0"/>
        <v>1.146128035678238</v>
      </c>
      <c r="E34">
        <f t="shared" si="1"/>
        <v>0.44959633126653015</v>
      </c>
      <c r="F34">
        <f t="shared" si="2"/>
        <v>0.30146308423925222</v>
      </c>
      <c r="G34">
        <f t="shared" si="3"/>
        <v>1.0303030303030303</v>
      </c>
      <c r="H34">
        <f t="shared" si="4"/>
        <v>0.97058823529411764</v>
      </c>
    </row>
    <row r="37" spans="1:8" x14ac:dyDescent="0.35">
      <c r="B37" t="s">
        <v>188</v>
      </c>
      <c r="C37" t="s">
        <v>193</v>
      </c>
      <c r="D37" t="s">
        <v>194</v>
      </c>
      <c r="E37" t="s">
        <v>189</v>
      </c>
      <c r="F37" t="s">
        <v>190</v>
      </c>
      <c r="G37" t="s">
        <v>191</v>
      </c>
      <c r="H37" s="1" t="s">
        <v>192</v>
      </c>
    </row>
    <row r="38" spans="1:8" x14ac:dyDescent="0.35">
      <c r="B38">
        <v>2</v>
      </c>
      <c r="C38">
        <v>0</v>
      </c>
      <c r="D38">
        <v>-1.7000000000000001E-2</v>
      </c>
      <c r="E38">
        <f>(C38-D38)/($K$9-$K$10)</f>
        <v>-0.17</v>
      </c>
      <c r="F38" s="2">
        <f>C38+(E38*($K$8-$K$9))</f>
        <v>-1.4498602553209113E-2</v>
      </c>
      <c r="G38" s="2">
        <f t="shared" ref="G38:G44" si="5">$K$3+(F38*$K$7)</f>
        <v>0.47073961497525829</v>
      </c>
      <c r="H38" s="3">
        <f t="shared" ref="H38:H44" si="6">10^G38</f>
        <v>2.9562394960653289</v>
      </c>
    </row>
    <row r="39" spans="1:8" x14ac:dyDescent="0.35">
      <c r="B39">
        <v>5</v>
      </c>
      <c r="C39">
        <v>0.84199999999999997</v>
      </c>
      <c r="D39">
        <v>0.83599999999999997</v>
      </c>
      <c r="E39">
        <f t="shared" ref="E39:E44" si="7">(C39-D39)/($K$9-$K$10)</f>
        <v>-6.0000000000000053E-2</v>
      </c>
      <c r="F39" s="2">
        <f t="shared" ref="F39:F44" si="8">C39+(E39*($K$8-$K$9))</f>
        <v>0.83688284615769082</v>
      </c>
      <c r="G39" s="2">
        <f t="shared" si="5"/>
        <v>0.7566535371714429</v>
      </c>
      <c r="H39" s="3">
        <f t="shared" si="6"/>
        <v>5.7102291559443001</v>
      </c>
    </row>
    <row r="40" spans="1:8" x14ac:dyDescent="0.35">
      <c r="B40">
        <v>10</v>
      </c>
      <c r="C40">
        <v>1.282</v>
      </c>
      <c r="D40">
        <v>1.292</v>
      </c>
      <c r="E40">
        <f t="shared" si="7"/>
        <v>0.10000000000000009</v>
      </c>
      <c r="F40" s="2">
        <f t="shared" si="8"/>
        <v>1.2905285897371819</v>
      </c>
      <c r="G40" s="2">
        <f t="shared" si="5"/>
        <v>0.908998451464331</v>
      </c>
      <c r="H40" s="3">
        <f t="shared" si="6"/>
        <v>8.1095816626774511</v>
      </c>
    </row>
    <row r="41" spans="1:8" x14ac:dyDescent="0.35">
      <c r="B41">
        <v>25</v>
      </c>
      <c r="C41">
        <v>1.7509999999999999</v>
      </c>
      <c r="D41">
        <v>1.7849999999999999</v>
      </c>
      <c r="E41">
        <f t="shared" si="7"/>
        <v>0.3400000000000003</v>
      </c>
      <c r="F41" s="2">
        <f t="shared" si="8"/>
        <v>1.7799972051064181</v>
      </c>
      <c r="G41" s="2">
        <f t="shared" si="5"/>
        <v>1.0733735289622608</v>
      </c>
      <c r="H41" s="3">
        <f t="shared" si="6"/>
        <v>11.840595064310243</v>
      </c>
    </row>
    <row r="42" spans="1:8" x14ac:dyDescent="0.35">
      <c r="B42">
        <v>50</v>
      </c>
      <c r="C42">
        <v>2.0539999999999998</v>
      </c>
      <c r="D42">
        <v>2.1070000000000002</v>
      </c>
      <c r="E42">
        <f t="shared" si="7"/>
        <v>0.5300000000000038</v>
      </c>
      <c r="F42" s="2">
        <f t="shared" si="8"/>
        <v>2.099201525607064</v>
      </c>
      <c r="G42" s="2">
        <f t="shared" si="5"/>
        <v>1.1805698501817266</v>
      </c>
      <c r="H42" s="3">
        <f t="shared" si="6"/>
        <v>15.155485388428598</v>
      </c>
    </row>
    <row r="43" spans="1:8" x14ac:dyDescent="0.35">
      <c r="B43">
        <v>100</v>
      </c>
      <c r="C43">
        <v>2.3260000000000001</v>
      </c>
      <c r="D43">
        <v>2.4</v>
      </c>
      <c r="E43">
        <f t="shared" si="7"/>
        <v>0.73999999999999844</v>
      </c>
      <c r="F43" s="2">
        <f t="shared" si="8"/>
        <v>2.3891115640551455</v>
      </c>
      <c r="G43" s="2">
        <f t="shared" si="5"/>
        <v>1.2779284622377476</v>
      </c>
      <c r="H43" s="3">
        <f t="shared" si="6"/>
        <v>18.96393518156783</v>
      </c>
    </row>
    <row r="44" spans="1:8" x14ac:dyDescent="0.35">
      <c r="B44">
        <v>200</v>
      </c>
      <c r="C44">
        <v>2.5760000000000001</v>
      </c>
      <c r="D44">
        <v>2.67</v>
      </c>
      <c r="E44">
        <f t="shared" si="7"/>
        <v>0.93999999999999861</v>
      </c>
      <c r="F44" s="2">
        <f t="shared" si="8"/>
        <v>2.6561687435295092</v>
      </c>
      <c r="G44" s="2">
        <f t="shared" si="5"/>
        <v>1.3676125465571527</v>
      </c>
      <c r="H44" s="3">
        <f t="shared" si="6"/>
        <v>23.313772088030863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8F57-C29A-431F-9362-BC9EC0589CA8}">
  <dimension ref="A1:K44"/>
  <sheetViews>
    <sheetView tabSelected="1" topLeftCell="A31" workbookViewId="0">
      <selection activeCell="H40" sqref="H40"/>
    </sheetView>
  </sheetViews>
  <sheetFormatPr defaultRowHeight="14.5" x14ac:dyDescent="0.35"/>
  <sheetData>
    <row r="1" spans="1:11" x14ac:dyDescent="0.35">
      <c r="A1" t="s">
        <v>170</v>
      </c>
      <c r="B1" t="s">
        <v>171</v>
      </c>
      <c r="C1" t="s">
        <v>172</v>
      </c>
      <c r="D1" t="s">
        <v>173</v>
      </c>
      <c r="E1" t="s">
        <v>174</v>
      </c>
      <c r="F1" t="s">
        <v>175</v>
      </c>
      <c r="G1" t="s">
        <v>176</v>
      </c>
      <c r="H1" t="s">
        <v>177</v>
      </c>
      <c r="J1" t="s">
        <v>178</v>
      </c>
      <c r="K1">
        <f>COUNT(C2:C34)</f>
        <v>33</v>
      </c>
    </row>
    <row r="2" spans="1:11" x14ac:dyDescent="0.35">
      <c r="A2">
        <v>1</v>
      </c>
      <c r="B2" t="s">
        <v>128</v>
      </c>
      <c r="C2">
        <v>1.05</v>
      </c>
      <c r="D2">
        <f t="shared" ref="D2:D34" si="0">LOG(C2)</f>
        <v>2.1189299069938092E-2</v>
      </c>
      <c r="E2">
        <f t="shared" ref="E2:E34" si="1">(D2-$K$3)^2</f>
        <v>0.20653769466124966</v>
      </c>
      <c r="F2">
        <f t="shared" ref="F2:F34" si="2">(D2-$K$3)^3</f>
        <v>-9.3863984897293695E-2</v>
      </c>
      <c r="G2">
        <f t="shared" ref="G2:G34" si="3">($K$1+1)/A2</f>
        <v>34</v>
      </c>
      <c r="H2">
        <f t="shared" ref="H2:H34" si="4">1/G2</f>
        <v>2.9411764705882353E-2</v>
      </c>
      <c r="J2" t="s">
        <v>179</v>
      </c>
      <c r="K2">
        <f>AVERAGE(C2:C34)</f>
        <v>4.0242424242424244</v>
      </c>
    </row>
    <row r="3" spans="1:11" x14ac:dyDescent="0.35">
      <c r="A3">
        <v>2</v>
      </c>
      <c r="B3" t="s">
        <v>108</v>
      </c>
      <c r="C3">
        <v>1.0900000000000001</v>
      </c>
      <c r="D3">
        <f t="shared" si="0"/>
        <v>3.7426497940623665E-2</v>
      </c>
      <c r="E3">
        <f t="shared" si="1"/>
        <v>0.19204289061361673</v>
      </c>
      <c r="F3">
        <f t="shared" si="2"/>
        <v>-8.4158376994998729E-2</v>
      </c>
      <c r="G3">
        <f t="shared" si="3"/>
        <v>17</v>
      </c>
      <c r="H3">
        <f t="shared" si="4"/>
        <v>5.8823529411764705E-2</v>
      </c>
      <c r="J3" t="s">
        <v>180</v>
      </c>
      <c r="K3">
        <f>AVERAGE(D2:D34)</f>
        <v>0.47565348320467238</v>
      </c>
    </row>
    <row r="4" spans="1:11" x14ac:dyDescent="0.35">
      <c r="A4">
        <v>3</v>
      </c>
      <c r="B4" t="s">
        <v>34</v>
      </c>
      <c r="C4">
        <v>1.1499999999999999</v>
      </c>
      <c r="D4">
        <f t="shared" si="0"/>
        <v>6.069784035361165E-2</v>
      </c>
      <c r="E4">
        <f t="shared" si="1"/>
        <v>0.17218818553393708</v>
      </c>
      <c r="F4">
        <f t="shared" si="2"/>
        <v>-7.1450459219592574E-2</v>
      </c>
      <c r="G4">
        <f t="shared" si="3"/>
        <v>11.333333333333334</v>
      </c>
      <c r="H4">
        <f t="shared" si="4"/>
        <v>8.8235294117647051E-2</v>
      </c>
      <c r="J4" t="s">
        <v>181</v>
      </c>
      <c r="K4">
        <f>SUM(E2:E34)</f>
        <v>3.409330691608754</v>
      </c>
    </row>
    <row r="5" spans="1:11" x14ac:dyDescent="0.35">
      <c r="A5">
        <v>4</v>
      </c>
      <c r="B5" t="s">
        <v>58</v>
      </c>
      <c r="C5">
        <v>1.1499999999999999</v>
      </c>
      <c r="D5">
        <f t="shared" si="0"/>
        <v>6.069784035361165E-2</v>
      </c>
      <c r="E5">
        <f t="shared" si="1"/>
        <v>0.17218818553393708</v>
      </c>
      <c r="F5">
        <f t="shared" si="2"/>
        <v>-7.1450459219592574E-2</v>
      </c>
      <c r="G5">
        <f t="shared" si="3"/>
        <v>8.5</v>
      </c>
      <c r="H5">
        <f t="shared" si="4"/>
        <v>0.11764705882352941</v>
      </c>
      <c r="J5" t="s">
        <v>182</v>
      </c>
      <c r="K5">
        <f>SUM(F2:F34)</f>
        <v>0.5566604088747793</v>
      </c>
    </row>
    <row r="6" spans="1:11" x14ac:dyDescent="0.35">
      <c r="A6">
        <v>5</v>
      </c>
      <c r="B6" t="s">
        <v>155</v>
      </c>
      <c r="C6">
        <v>1.1499999999999999</v>
      </c>
      <c r="D6">
        <f t="shared" si="0"/>
        <v>6.069784035361165E-2</v>
      </c>
      <c r="E6">
        <f t="shared" si="1"/>
        <v>0.17218818553393708</v>
      </c>
      <c r="F6">
        <f t="shared" si="2"/>
        <v>-7.1450459219592574E-2</v>
      </c>
      <c r="G6">
        <f t="shared" si="3"/>
        <v>6.8</v>
      </c>
      <c r="H6">
        <f t="shared" si="4"/>
        <v>0.14705882352941177</v>
      </c>
      <c r="J6" t="s">
        <v>183</v>
      </c>
      <c r="K6">
        <f>VAR(D2:D34)</f>
        <v>0.10654158411277351</v>
      </c>
    </row>
    <row r="7" spans="1:11" x14ac:dyDescent="0.35">
      <c r="A7">
        <v>6</v>
      </c>
      <c r="B7" t="s">
        <v>147</v>
      </c>
      <c r="C7">
        <v>1.48</v>
      </c>
      <c r="D7">
        <f t="shared" si="0"/>
        <v>0.17026171539495738</v>
      </c>
      <c r="E7">
        <f t="shared" si="1"/>
        <v>9.3264131845942871E-2</v>
      </c>
      <c r="F7">
        <f t="shared" si="2"/>
        <v>-2.8482098097670831E-2</v>
      </c>
      <c r="G7">
        <f t="shared" si="3"/>
        <v>5.666666666666667</v>
      </c>
      <c r="H7">
        <f t="shared" si="4"/>
        <v>0.1764705882352941</v>
      </c>
      <c r="J7" t="s">
        <v>184</v>
      </c>
      <c r="K7">
        <f>STDEV(D2:D34)</f>
        <v>0.3264070834292257</v>
      </c>
    </row>
    <row r="8" spans="1:11" x14ac:dyDescent="0.35">
      <c r="A8">
        <v>7</v>
      </c>
      <c r="B8" t="s">
        <v>48</v>
      </c>
      <c r="C8">
        <v>1.49</v>
      </c>
      <c r="D8">
        <f t="shared" si="0"/>
        <v>0.17318626841227402</v>
      </c>
      <c r="E8">
        <f t="shared" si="1"/>
        <v>9.1486416024270836E-2</v>
      </c>
      <c r="F8">
        <f t="shared" si="2"/>
        <v>-2.7671641446199841E-2</v>
      </c>
      <c r="G8">
        <f t="shared" si="3"/>
        <v>4.8571428571428568</v>
      </c>
      <c r="H8">
        <f t="shared" si="4"/>
        <v>0.20588235294117649</v>
      </c>
      <c r="J8" t="s">
        <v>185</v>
      </c>
      <c r="K8">
        <f>SKEW(D2:D34)</f>
        <v>0.53249296842129534</v>
      </c>
    </row>
    <row r="9" spans="1:11" x14ac:dyDescent="0.35">
      <c r="A9">
        <v>8</v>
      </c>
      <c r="B9" t="s">
        <v>130</v>
      </c>
      <c r="C9">
        <v>1.56</v>
      </c>
      <c r="D9">
        <f t="shared" si="0"/>
        <v>0.19312459835446161</v>
      </c>
      <c r="E9">
        <f t="shared" si="1"/>
        <v>7.9822570774703658E-2</v>
      </c>
      <c r="F9">
        <f t="shared" si="2"/>
        <v>-2.2552181906854048E-2</v>
      </c>
      <c r="G9">
        <f t="shared" si="3"/>
        <v>4.25</v>
      </c>
      <c r="H9">
        <f t="shared" si="4"/>
        <v>0.23529411764705882</v>
      </c>
      <c r="J9" t="s">
        <v>186</v>
      </c>
      <c r="K9">
        <v>0.5</v>
      </c>
    </row>
    <row r="10" spans="1:11" x14ac:dyDescent="0.35">
      <c r="A10">
        <v>9</v>
      </c>
      <c r="B10" t="s">
        <v>74</v>
      </c>
      <c r="C10">
        <v>1.7</v>
      </c>
      <c r="D10">
        <f t="shared" si="0"/>
        <v>0.23044892137827391</v>
      </c>
      <c r="E10">
        <f t="shared" si="1"/>
        <v>6.0125277140476066E-2</v>
      </c>
      <c r="F10">
        <f t="shared" si="2"/>
        <v>-1.4742992235921206E-2</v>
      </c>
      <c r="G10">
        <f t="shared" si="3"/>
        <v>3.7777777777777777</v>
      </c>
      <c r="H10">
        <f t="shared" si="4"/>
        <v>0.26470588235294118</v>
      </c>
      <c r="J10" t="s">
        <v>187</v>
      </c>
      <c r="K10">
        <v>0.6</v>
      </c>
    </row>
    <row r="11" spans="1:11" x14ac:dyDescent="0.35">
      <c r="A11">
        <v>10</v>
      </c>
      <c r="B11" t="s">
        <v>15</v>
      </c>
      <c r="C11">
        <v>1.81</v>
      </c>
      <c r="D11">
        <f t="shared" si="0"/>
        <v>0.2576785748691845</v>
      </c>
      <c r="E11">
        <f t="shared" si="1"/>
        <v>4.7513060663864341E-2</v>
      </c>
      <c r="F11">
        <f t="shared" si="2"/>
        <v>-1.0356655042944305E-2</v>
      </c>
      <c r="G11">
        <f t="shared" si="3"/>
        <v>3.4</v>
      </c>
      <c r="H11">
        <f t="shared" si="4"/>
        <v>0.29411764705882354</v>
      </c>
    </row>
    <row r="12" spans="1:11" x14ac:dyDescent="0.35">
      <c r="A12">
        <v>11</v>
      </c>
      <c r="B12" t="s">
        <v>88</v>
      </c>
      <c r="C12">
        <v>1.85</v>
      </c>
      <c r="D12">
        <f t="shared" si="0"/>
        <v>0.26717172840301384</v>
      </c>
      <c r="E12">
        <f t="shared" si="1"/>
        <v>4.3464642085178876E-2</v>
      </c>
      <c r="F12">
        <f t="shared" si="2"/>
        <v>-9.0615848537441111E-3</v>
      </c>
      <c r="G12">
        <f t="shared" si="3"/>
        <v>3.0909090909090908</v>
      </c>
      <c r="H12">
        <f t="shared" si="4"/>
        <v>0.3235294117647059</v>
      </c>
    </row>
    <row r="13" spans="1:11" x14ac:dyDescent="0.35">
      <c r="A13">
        <v>12</v>
      </c>
      <c r="B13" t="s">
        <v>38</v>
      </c>
      <c r="C13">
        <v>2.08</v>
      </c>
      <c r="D13">
        <f t="shared" si="0"/>
        <v>0.31806333496276157</v>
      </c>
      <c r="E13">
        <f t="shared" si="1"/>
        <v>2.4834654822907424E-2</v>
      </c>
      <c r="F13">
        <f t="shared" si="2"/>
        <v>-3.9136969350786659E-3</v>
      </c>
      <c r="G13">
        <f t="shared" si="3"/>
        <v>2.8333333333333335</v>
      </c>
      <c r="H13">
        <f t="shared" si="4"/>
        <v>0.3529411764705882</v>
      </c>
    </row>
    <row r="14" spans="1:11" x14ac:dyDescent="0.35">
      <c r="A14">
        <v>13</v>
      </c>
      <c r="B14" t="s">
        <v>79</v>
      </c>
      <c r="C14">
        <v>2.12</v>
      </c>
      <c r="D14">
        <f t="shared" si="0"/>
        <v>0.32633586092875144</v>
      </c>
      <c r="E14">
        <f t="shared" si="1"/>
        <v>2.2295752322134599E-2</v>
      </c>
      <c r="F14">
        <f t="shared" si="2"/>
        <v>-3.3291487235939813E-3</v>
      </c>
      <c r="G14">
        <f t="shared" si="3"/>
        <v>2.6153846153846154</v>
      </c>
      <c r="H14">
        <f t="shared" si="4"/>
        <v>0.38235294117647056</v>
      </c>
    </row>
    <row r="15" spans="1:11" x14ac:dyDescent="0.35">
      <c r="A15">
        <v>14</v>
      </c>
      <c r="B15" t="s">
        <v>92</v>
      </c>
      <c r="C15">
        <v>2.1800000000000002</v>
      </c>
      <c r="D15">
        <f t="shared" si="0"/>
        <v>0.33845649360460484</v>
      </c>
      <c r="E15">
        <f t="shared" si="1"/>
        <v>1.8823013955321041E-2</v>
      </c>
      <c r="F15">
        <f t="shared" si="2"/>
        <v>-2.582460849870107E-3</v>
      </c>
      <c r="G15">
        <f t="shared" si="3"/>
        <v>2.4285714285714284</v>
      </c>
      <c r="H15">
        <f t="shared" si="4"/>
        <v>0.41176470588235298</v>
      </c>
    </row>
    <row r="16" spans="1:11" x14ac:dyDescent="0.35">
      <c r="A16">
        <v>15</v>
      </c>
      <c r="B16" t="s">
        <v>133</v>
      </c>
      <c r="C16">
        <v>2.42</v>
      </c>
      <c r="D16">
        <f t="shared" si="0"/>
        <v>0.38381536598043126</v>
      </c>
      <c r="E16">
        <f t="shared" si="1"/>
        <v>8.4342397752934541E-3</v>
      </c>
      <c r="F16">
        <f t="shared" si="2"/>
        <v>-7.7458470118075737E-4</v>
      </c>
      <c r="G16">
        <f t="shared" si="3"/>
        <v>2.2666666666666666</v>
      </c>
      <c r="H16">
        <f t="shared" si="4"/>
        <v>0.44117647058823528</v>
      </c>
    </row>
    <row r="17" spans="1:8" x14ac:dyDescent="0.35">
      <c r="A17">
        <v>16</v>
      </c>
      <c r="B17" t="s">
        <v>144</v>
      </c>
      <c r="C17">
        <v>2.4500000000000002</v>
      </c>
      <c r="D17">
        <f t="shared" si="0"/>
        <v>0.38916608436453248</v>
      </c>
      <c r="E17">
        <f t="shared" si="1"/>
        <v>7.4800701581334318E-3</v>
      </c>
      <c r="F17">
        <f t="shared" si="2"/>
        <v>-6.4693181111871441E-4</v>
      </c>
      <c r="G17">
        <f t="shared" si="3"/>
        <v>2.125</v>
      </c>
      <c r="H17">
        <f t="shared" si="4"/>
        <v>0.47058823529411764</v>
      </c>
    </row>
    <row r="18" spans="1:8" x14ac:dyDescent="0.35">
      <c r="A18">
        <v>17</v>
      </c>
      <c r="B18" t="s">
        <v>60</v>
      </c>
      <c r="C18">
        <v>2.52</v>
      </c>
      <c r="D18">
        <f t="shared" si="0"/>
        <v>0.40140054078154408</v>
      </c>
      <c r="E18">
        <f t="shared" si="1"/>
        <v>5.5134994584924062E-3</v>
      </c>
      <c r="F18">
        <f t="shared" si="2"/>
        <v>-4.0939355784138569E-4</v>
      </c>
      <c r="G18">
        <f t="shared" si="3"/>
        <v>2</v>
      </c>
      <c r="H18">
        <f t="shared" si="4"/>
        <v>0.5</v>
      </c>
    </row>
    <row r="19" spans="1:8" x14ac:dyDescent="0.35">
      <c r="A19">
        <v>18</v>
      </c>
      <c r="B19" t="s">
        <v>28</v>
      </c>
      <c r="C19">
        <v>2.86</v>
      </c>
      <c r="D19">
        <f t="shared" si="0"/>
        <v>0.456366033129043</v>
      </c>
      <c r="E19">
        <f t="shared" si="1"/>
        <v>3.7200573041989559E-4</v>
      </c>
      <c r="F19">
        <f t="shared" si="2"/>
        <v>-7.1750419533217759E-6</v>
      </c>
      <c r="G19">
        <f t="shared" si="3"/>
        <v>1.8888888888888888</v>
      </c>
      <c r="H19">
        <f t="shared" si="4"/>
        <v>0.52941176470588236</v>
      </c>
    </row>
    <row r="20" spans="1:8" x14ac:dyDescent="0.35">
      <c r="A20">
        <v>19</v>
      </c>
      <c r="B20" t="s">
        <v>151</v>
      </c>
      <c r="C20">
        <v>3.26</v>
      </c>
      <c r="D20">
        <f t="shared" si="0"/>
        <v>0.51321760006793893</v>
      </c>
      <c r="E20">
        <f t="shared" si="1"/>
        <v>1.4110628757171464E-3</v>
      </c>
      <c r="F20">
        <f t="shared" si="2"/>
        <v>5.3005330764855851E-5</v>
      </c>
      <c r="G20">
        <f t="shared" si="3"/>
        <v>1.7894736842105263</v>
      </c>
      <c r="H20">
        <f t="shared" si="4"/>
        <v>0.55882352941176472</v>
      </c>
    </row>
    <row r="21" spans="1:8" x14ac:dyDescent="0.35">
      <c r="A21">
        <v>20</v>
      </c>
      <c r="B21" t="s">
        <v>8</v>
      </c>
      <c r="C21">
        <v>3.36</v>
      </c>
      <c r="D21">
        <f t="shared" si="0"/>
        <v>0.52633927738984398</v>
      </c>
      <c r="E21">
        <f t="shared" si="1"/>
        <v>2.5690497321815757E-3</v>
      </c>
      <c r="F21">
        <f t="shared" si="2"/>
        <v>1.3021432597682558E-4</v>
      </c>
      <c r="G21">
        <f t="shared" si="3"/>
        <v>1.7</v>
      </c>
      <c r="H21">
        <f t="shared" si="4"/>
        <v>0.58823529411764708</v>
      </c>
    </row>
    <row r="22" spans="1:8" x14ac:dyDescent="0.35">
      <c r="A22">
        <v>21</v>
      </c>
      <c r="B22" t="s">
        <v>110</v>
      </c>
      <c r="C22">
        <v>3.37</v>
      </c>
      <c r="D22">
        <f t="shared" si="0"/>
        <v>0.52762990087133865</v>
      </c>
      <c r="E22">
        <f t="shared" si="1"/>
        <v>2.701547993459738E-3</v>
      </c>
      <c r="F22">
        <f t="shared" si="2"/>
        <v>1.4041678685460754E-4</v>
      </c>
      <c r="G22">
        <f t="shared" si="3"/>
        <v>1.6190476190476191</v>
      </c>
      <c r="H22">
        <f t="shared" si="4"/>
        <v>0.61764705882352944</v>
      </c>
    </row>
    <row r="23" spans="1:8" x14ac:dyDescent="0.35">
      <c r="A23">
        <v>22</v>
      </c>
      <c r="B23" t="s">
        <v>103</v>
      </c>
      <c r="C23">
        <v>3.53</v>
      </c>
      <c r="D23">
        <f t="shared" si="0"/>
        <v>0.54777470538782258</v>
      </c>
      <c r="E23">
        <f t="shared" si="1"/>
        <v>5.2014706891913166E-3</v>
      </c>
      <c r="F23">
        <f t="shared" si="2"/>
        <v>3.7513642325431032E-4</v>
      </c>
      <c r="G23">
        <f t="shared" si="3"/>
        <v>1.5454545454545454</v>
      </c>
      <c r="H23">
        <f t="shared" si="4"/>
        <v>0.6470588235294118</v>
      </c>
    </row>
    <row r="24" spans="1:8" x14ac:dyDescent="0.35">
      <c r="A24">
        <v>23</v>
      </c>
      <c r="B24" t="s">
        <v>53</v>
      </c>
      <c r="C24">
        <v>3.93</v>
      </c>
      <c r="D24">
        <f t="shared" si="0"/>
        <v>0.59439255037542671</v>
      </c>
      <c r="E24">
        <f t="shared" si="1"/>
        <v>1.4098966072580909E-2</v>
      </c>
      <c r="F24">
        <f t="shared" si="2"/>
        <v>1.674098079530371E-3</v>
      </c>
      <c r="G24">
        <f t="shared" si="3"/>
        <v>1.4782608695652173</v>
      </c>
      <c r="H24">
        <f t="shared" si="4"/>
        <v>0.67647058823529416</v>
      </c>
    </row>
    <row r="25" spans="1:8" x14ac:dyDescent="0.35">
      <c r="A25">
        <v>24</v>
      </c>
      <c r="B25" t="s">
        <v>82</v>
      </c>
      <c r="C25">
        <v>4.01</v>
      </c>
      <c r="D25">
        <f t="shared" si="0"/>
        <v>0.60314437262018228</v>
      </c>
      <c r="E25">
        <f t="shared" si="1"/>
        <v>1.6253926883957773E-2</v>
      </c>
      <c r="F25">
        <f t="shared" si="2"/>
        <v>2.0722275949304437E-3</v>
      </c>
      <c r="G25">
        <f t="shared" si="3"/>
        <v>1.4166666666666667</v>
      </c>
      <c r="H25">
        <f t="shared" si="4"/>
        <v>0.70588235294117641</v>
      </c>
    </row>
    <row r="26" spans="1:8" x14ac:dyDescent="0.35">
      <c r="A26">
        <v>25</v>
      </c>
      <c r="B26" t="s">
        <v>138</v>
      </c>
      <c r="C26">
        <v>5.69</v>
      </c>
      <c r="D26">
        <f t="shared" si="0"/>
        <v>0.75511226639507123</v>
      </c>
      <c r="E26">
        <f t="shared" si="1"/>
        <v>7.8097211502258346E-2</v>
      </c>
      <c r="F26">
        <f t="shared" si="2"/>
        <v>2.1824951696984337E-2</v>
      </c>
      <c r="G26">
        <f t="shared" si="3"/>
        <v>1.36</v>
      </c>
      <c r="H26">
        <f t="shared" si="4"/>
        <v>0.73529411764705876</v>
      </c>
    </row>
    <row r="27" spans="1:8" x14ac:dyDescent="0.35">
      <c r="A27">
        <v>26</v>
      </c>
      <c r="B27" t="s">
        <v>157</v>
      </c>
      <c r="C27">
        <v>6.11</v>
      </c>
      <c r="D27">
        <f t="shared" si="0"/>
        <v>0.78604121024255424</v>
      </c>
      <c r="E27">
        <f t="shared" si="1"/>
        <v>9.6340541095742666E-2</v>
      </c>
      <c r="F27">
        <f t="shared" si="2"/>
        <v>2.9902921572307214E-2</v>
      </c>
      <c r="G27">
        <f t="shared" si="3"/>
        <v>1.3076923076923077</v>
      </c>
      <c r="H27">
        <f t="shared" si="4"/>
        <v>0.76470588235294112</v>
      </c>
    </row>
    <row r="28" spans="1:8" x14ac:dyDescent="0.35">
      <c r="A28">
        <v>27</v>
      </c>
      <c r="B28" t="s">
        <v>116</v>
      </c>
      <c r="C28">
        <v>6.49</v>
      </c>
      <c r="D28">
        <f t="shared" si="0"/>
        <v>0.81224469680036926</v>
      </c>
      <c r="E28">
        <f t="shared" si="1"/>
        <v>0.11329364506982405</v>
      </c>
      <c r="F28">
        <f t="shared" si="2"/>
        <v>3.8133645486732218E-2</v>
      </c>
      <c r="G28">
        <f t="shared" si="3"/>
        <v>1.2592592592592593</v>
      </c>
      <c r="H28">
        <f t="shared" si="4"/>
        <v>0.79411764705882348</v>
      </c>
    </row>
    <row r="29" spans="1:8" x14ac:dyDescent="0.35">
      <c r="A29">
        <v>28</v>
      </c>
      <c r="B29" t="s">
        <v>21</v>
      </c>
      <c r="C29">
        <v>6.56</v>
      </c>
      <c r="D29">
        <f t="shared" si="0"/>
        <v>0.81690383937566025</v>
      </c>
      <c r="E29">
        <f t="shared" si="1"/>
        <v>0.11645180558682608</v>
      </c>
      <c r="F29">
        <f t="shared" si="2"/>
        <v>3.9739220133259034E-2</v>
      </c>
      <c r="G29">
        <f t="shared" si="3"/>
        <v>1.2142857142857142</v>
      </c>
      <c r="H29">
        <f t="shared" si="4"/>
        <v>0.82352941176470595</v>
      </c>
    </row>
    <row r="30" spans="1:8" x14ac:dyDescent="0.35">
      <c r="A30">
        <v>29</v>
      </c>
      <c r="B30" t="s">
        <v>43</v>
      </c>
      <c r="C30">
        <v>6.67</v>
      </c>
      <c r="D30">
        <f t="shared" si="0"/>
        <v>0.82412583391654892</v>
      </c>
      <c r="E30">
        <f t="shared" si="1"/>
        <v>0.12143297921066108</v>
      </c>
      <c r="F30">
        <f t="shared" si="2"/>
        <v>4.2316035719485501E-2</v>
      </c>
      <c r="G30">
        <f t="shared" si="3"/>
        <v>1.1724137931034482</v>
      </c>
      <c r="H30">
        <f t="shared" si="4"/>
        <v>0.85294117647058831</v>
      </c>
    </row>
    <row r="31" spans="1:8" x14ac:dyDescent="0.35">
      <c r="A31">
        <v>30</v>
      </c>
      <c r="B31" t="s">
        <v>97</v>
      </c>
      <c r="C31">
        <v>8.3699999999999992</v>
      </c>
      <c r="D31">
        <f t="shared" si="0"/>
        <v>0.92272545799326</v>
      </c>
      <c r="E31">
        <f t="shared" si="1"/>
        <v>0.19987335064136752</v>
      </c>
      <c r="F31">
        <f t="shared" si="2"/>
        <v>8.9357773578847999E-2</v>
      </c>
      <c r="G31">
        <f t="shared" si="3"/>
        <v>1.1333333333333333</v>
      </c>
      <c r="H31">
        <f t="shared" si="4"/>
        <v>0.88235294117647056</v>
      </c>
    </row>
    <row r="32" spans="1:8" x14ac:dyDescent="0.35">
      <c r="A32">
        <v>31</v>
      </c>
      <c r="B32" t="s">
        <v>67</v>
      </c>
      <c r="C32">
        <v>10.09</v>
      </c>
      <c r="D32">
        <f t="shared" si="0"/>
        <v>1.0038911662369105</v>
      </c>
      <c r="E32">
        <f t="shared" si="1"/>
        <v>0.27903504977526733</v>
      </c>
      <c r="F32">
        <f t="shared" si="2"/>
        <v>0.14739682817807245</v>
      </c>
      <c r="G32">
        <f t="shared" si="3"/>
        <v>1.096774193548387</v>
      </c>
      <c r="H32">
        <f t="shared" si="4"/>
        <v>0.91176470588235303</v>
      </c>
    </row>
    <row r="33" spans="1:8" x14ac:dyDescent="0.35">
      <c r="A33">
        <v>32</v>
      </c>
      <c r="B33" t="s">
        <v>122</v>
      </c>
      <c r="C33">
        <v>12.08</v>
      </c>
      <c r="D33">
        <f t="shared" si="0"/>
        <v>1.082066934285113</v>
      </c>
      <c r="E33">
        <f t="shared" si="1"/>
        <v>0.36773727365129</v>
      </c>
      <c r="F33">
        <f t="shared" si="2"/>
        <v>0.22300082920579117</v>
      </c>
      <c r="G33">
        <f t="shared" si="3"/>
        <v>1.0625</v>
      </c>
      <c r="H33">
        <f t="shared" si="4"/>
        <v>0.94117647058823528</v>
      </c>
    </row>
    <row r="34" spans="1:8" x14ac:dyDescent="0.35">
      <c r="A34">
        <v>33</v>
      </c>
      <c r="B34" t="s">
        <v>162</v>
      </c>
      <c r="C34">
        <v>17.170000000000002</v>
      </c>
      <c r="D34">
        <f t="shared" si="0"/>
        <v>1.2347702951609165</v>
      </c>
      <c r="E34">
        <f t="shared" si="1"/>
        <v>0.5762583341946117</v>
      </c>
      <c r="F34">
        <f t="shared" si="2"/>
        <v>0.43744738951702955</v>
      </c>
      <c r="G34">
        <f t="shared" si="3"/>
        <v>1.0303030303030303</v>
      </c>
      <c r="H34">
        <f t="shared" si="4"/>
        <v>0.97058823529411764</v>
      </c>
    </row>
    <row r="37" spans="1:8" x14ac:dyDescent="0.35">
      <c r="B37" t="s">
        <v>188</v>
      </c>
      <c r="C37" t="s">
        <v>195</v>
      </c>
      <c r="D37" t="s">
        <v>196</v>
      </c>
      <c r="E37" t="s">
        <v>189</v>
      </c>
      <c r="F37" t="s">
        <v>190</v>
      </c>
      <c r="G37" t="s">
        <v>191</v>
      </c>
      <c r="H37" s="1" t="s">
        <v>192</v>
      </c>
    </row>
    <row r="38" spans="1:8" x14ac:dyDescent="0.35">
      <c r="B38">
        <v>2</v>
      </c>
      <c r="C38">
        <v>-8.3000000000000004E-2</v>
      </c>
      <c r="D38">
        <v>-9.9000000000000005E-2</v>
      </c>
      <c r="E38">
        <f>(C38-D38)/($K$9-$K$10)</f>
        <v>-0.16000000000000003</v>
      </c>
      <c r="F38" s="2">
        <f>C38+(E38*($K$8-$K$9))</f>
        <v>-8.819887494740726E-2</v>
      </c>
      <c r="G38" s="2">
        <f t="shared" ref="G38:G44" si="5">$K$3+(F38*$K$7)</f>
        <v>0.44686474567135015</v>
      </c>
      <c r="H38" s="3">
        <f t="shared" ref="H38:H44" si="6">10^G38</f>
        <v>2.7981097557287451</v>
      </c>
    </row>
    <row r="39" spans="1:8" x14ac:dyDescent="0.35">
      <c r="B39">
        <v>5</v>
      </c>
      <c r="C39">
        <v>0.80800000000000005</v>
      </c>
      <c r="D39">
        <v>0.8</v>
      </c>
      <c r="E39">
        <f t="shared" ref="E39:E44" si="7">(C39-D39)/($K$9-$K$10)</f>
        <v>-8.0000000000000085E-2</v>
      </c>
      <c r="F39" s="2">
        <f t="shared" ref="F39:F44" si="8">C39+(E39*($K$8-$K$9))</f>
        <v>0.80540056252629644</v>
      </c>
      <c r="G39" s="2">
        <f t="shared" si="5"/>
        <v>0.73854193181113859</v>
      </c>
      <c r="H39" s="3">
        <f t="shared" si="6"/>
        <v>5.4769897960176639</v>
      </c>
    </row>
    <row r="40" spans="1:8" x14ac:dyDescent="0.35">
      <c r="B40">
        <v>10</v>
      </c>
      <c r="C40">
        <v>1.323</v>
      </c>
      <c r="D40">
        <v>1.3280000000000001</v>
      </c>
      <c r="E40">
        <f t="shared" si="7"/>
        <v>5.0000000000001169E-2</v>
      </c>
      <c r="F40" s="2">
        <f t="shared" si="8"/>
        <v>1.3246246484210649</v>
      </c>
      <c r="G40" s="2">
        <f t="shared" si="5"/>
        <v>0.90802035133425574</v>
      </c>
      <c r="H40" s="3">
        <f t="shared" si="6"/>
        <v>8.0913381484986697</v>
      </c>
    </row>
    <row r="41" spans="1:8" x14ac:dyDescent="0.35">
      <c r="B41">
        <v>25</v>
      </c>
      <c r="C41">
        <v>1.91</v>
      </c>
      <c r="D41">
        <v>1.9390000000000001</v>
      </c>
      <c r="E41">
        <f t="shared" si="7"/>
        <v>0.29000000000000142</v>
      </c>
      <c r="F41" s="2">
        <f t="shared" si="8"/>
        <v>1.9194229608421756</v>
      </c>
      <c r="G41" s="2">
        <f t="shared" si="5"/>
        <v>1.1021667337202556</v>
      </c>
      <c r="H41" s="3">
        <f t="shared" si="6"/>
        <v>12.652219964710506</v>
      </c>
    </row>
    <row r="42" spans="1:8" x14ac:dyDescent="0.35">
      <c r="B42">
        <v>50</v>
      </c>
      <c r="C42">
        <v>2.3109999999999999</v>
      </c>
      <c r="D42">
        <v>2.359</v>
      </c>
      <c r="E42">
        <f t="shared" si="7"/>
        <v>0.48000000000000054</v>
      </c>
      <c r="F42" s="2">
        <f t="shared" si="8"/>
        <v>2.3265966248422218</v>
      </c>
      <c r="G42" s="2">
        <f t="shared" si="5"/>
        <v>1.2350711018357026</v>
      </c>
      <c r="H42" s="3">
        <f t="shared" si="6"/>
        <v>17.181896627535689</v>
      </c>
    </row>
    <row r="43" spans="1:8" x14ac:dyDescent="0.35">
      <c r="B43">
        <v>100</v>
      </c>
      <c r="C43">
        <v>2.6859999999999999</v>
      </c>
      <c r="D43">
        <v>2.7549999999999999</v>
      </c>
      <c r="E43">
        <f t="shared" si="7"/>
        <v>0.68999999999999961</v>
      </c>
      <c r="F43" s="2">
        <f t="shared" si="8"/>
        <v>2.7084201482106938</v>
      </c>
      <c r="G43" s="2">
        <f t="shared" si="5"/>
        <v>1.3597010044830762</v>
      </c>
      <c r="H43" s="3">
        <f t="shared" si="6"/>
        <v>22.892910188102011</v>
      </c>
    </row>
    <row r="44" spans="1:8" x14ac:dyDescent="0.35">
      <c r="B44">
        <v>200</v>
      </c>
      <c r="C44">
        <v>3.0409999999999999</v>
      </c>
      <c r="D44">
        <v>3.1320000000000001</v>
      </c>
      <c r="E44">
        <f t="shared" si="7"/>
        <v>0.91000000000000214</v>
      </c>
      <c r="F44" s="2">
        <f t="shared" si="8"/>
        <v>3.0705686012633788</v>
      </c>
      <c r="G44" s="2">
        <f t="shared" si="5"/>
        <v>1.4779088248124088</v>
      </c>
      <c r="H44" s="3">
        <f t="shared" si="6"/>
        <v>30.054452773348107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2019-04-16T20:42:59Z</dcterms:modified>
</cp:coreProperties>
</file>