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Lyairun\"/>
    </mc:Choice>
  </mc:AlternateContent>
  <xr:revisionPtr revIDLastSave="0" documentId="13_ncr:1_{2945EDCC-FB94-4239-8649-7B0E957C2BC3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9" i="3" s="1"/>
  <c r="H19" i="3" s="1"/>
  <c r="E26" i="2"/>
  <c r="F26" i="2" s="1"/>
  <c r="G26" i="2" s="1"/>
  <c r="H26" i="2" s="1"/>
  <c r="E32" i="2"/>
  <c r="E31" i="2"/>
  <c r="E30" i="2"/>
  <c r="E29" i="2"/>
  <c r="E28" i="2"/>
  <c r="E27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7" i="2" s="1"/>
  <c r="K1" i="2"/>
  <c r="G17" i="2" s="1"/>
  <c r="H17" i="2" s="1"/>
  <c r="I9" i="1"/>
  <c r="I12" i="1"/>
  <c r="I18" i="1"/>
  <c r="I15" i="1"/>
  <c r="I11" i="1"/>
  <c r="I4" i="1"/>
  <c r="I23" i="1"/>
  <c r="I21" i="1"/>
  <c r="I3" i="1"/>
  <c r="I14" i="1"/>
  <c r="I20" i="1"/>
  <c r="I5" i="1"/>
  <c r="I6" i="1"/>
  <c r="I13" i="1"/>
  <c r="I16" i="1"/>
  <c r="I7" i="1"/>
  <c r="I19" i="1"/>
  <c r="I10" i="1"/>
  <c r="I17" i="1"/>
  <c r="I8" i="1"/>
  <c r="H9" i="1"/>
  <c r="H12" i="1"/>
  <c r="H18" i="1"/>
  <c r="H15" i="1"/>
  <c r="H11" i="1"/>
  <c r="H4" i="1"/>
  <c r="H23" i="1"/>
  <c r="H21" i="1"/>
  <c r="H3" i="1"/>
  <c r="H14" i="1"/>
  <c r="H20" i="1"/>
  <c r="H5" i="1"/>
  <c r="H6" i="1"/>
  <c r="H13" i="1"/>
  <c r="H16" i="1"/>
  <c r="H7" i="1"/>
  <c r="H19" i="1"/>
  <c r="H10" i="1"/>
  <c r="H17" i="1"/>
  <c r="H8" i="1"/>
  <c r="I22" i="1"/>
  <c r="H22" i="1"/>
  <c r="G3" i="3" l="1"/>
  <c r="H3" i="3" s="1"/>
  <c r="K7" i="3"/>
  <c r="G9" i="3"/>
  <c r="H9" i="3" s="1"/>
  <c r="G12" i="3"/>
  <c r="H12" i="3" s="1"/>
  <c r="G17" i="3"/>
  <c r="H17" i="3" s="1"/>
  <c r="G20" i="3"/>
  <c r="H20" i="3" s="1"/>
  <c r="G7" i="3"/>
  <c r="H7" i="3" s="1"/>
  <c r="G5" i="3"/>
  <c r="H5" i="3" s="1"/>
  <c r="G13" i="3"/>
  <c r="H13" i="3" s="1"/>
  <c r="G16" i="3"/>
  <c r="H16" i="3" s="1"/>
  <c r="G21" i="3"/>
  <c r="H21" i="3" s="1"/>
  <c r="K8" i="3"/>
  <c r="F26" i="3" s="1"/>
  <c r="G10" i="3"/>
  <c r="H10" i="3" s="1"/>
  <c r="G14" i="3"/>
  <c r="H14" i="3" s="1"/>
  <c r="G18" i="3"/>
  <c r="H18" i="3" s="1"/>
  <c r="G22" i="3"/>
  <c r="H22" i="3" s="1"/>
  <c r="K6" i="3"/>
  <c r="G2" i="3"/>
  <c r="H2" i="3" s="1"/>
  <c r="K3" i="3"/>
  <c r="E5" i="3" s="1"/>
  <c r="G4" i="3"/>
  <c r="H4" i="3" s="1"/>
  <c r="G6" i="3"/>
  <c r="H6" i="3" s="1"/>
  <c r="G8" i="3"/>
  <c r="H8" i="3" s="1"/>
  <c r="G11" i="3"/>
  <c r="H11" i="3" s="1"/>
  <c r="G15" i="3"/>
  <c r="H15" i="3" s="1"/>
  <c r="G5" i="2"/>
  <c r="H5" i="2" s="1"/>
  <c r="G7" i="2"/>
  <c r="H7" i="2" s="1"/>
  <c r="G9" i="2"/>
  <c r="H9" i="2" s="1"/>
  <c r="G3" i="2"/>
  <c r="H3" i="2" s="1"/>
  <c r="G13" i="2"/>
  <c r="H13" i="2" s="1"/>
  <c r="K6" i="2"/>
  <c r="K8" i="2"/>
  <c r="F29" i="2" s="1"/>
  <c r="G10" i="2"/>
  <c r="H10" i="2" s="1"/>
  <c r="G14" i="2"/>
  <c r="H14" i="2" s="1"/>
  <c r="G18" i="2"/>
  <c r="H18" i="2" s="1"/>
  <c r="G22" i="2"/>
  <c r="H22" i="2" s="1"/>
  <c r="G21" i="2"/>
  <c r="H21" i="2" s="1"/>
  <c r="K3" i="2"/>
  <c r="F7" i="2" s="1"/>
  <c r="G6" i="2"/>
  <c r="H6" i="2" s="1"/>
  <c r="G8" i="2"/>
  <c r="H8" i="2" s="1"/>
  <c r="G11" i="2"/>
  <c r="H11" i="2" s="1"/>
  <c r="G15" i="2"/>
  <c r="H15" i="2" s="1"/>
  <c r="G19" i="2"/>
  <c r="H19" i="2" s="1"/>
  <c r="G2" i="2"/>
  <c r="H2" i="2" s="1"/>
  <c r="G4" i="2"/>
  <c r="H4" i="2" s="1"/>
  <c r="G12" i="2"/>
  <c r="H12" i="2" s="1"/>
  <c r="G16" i="2"/>
  <c r="H16" i="2" s="1"/>
  <c r="G20" i="2"/>
  <c r="H20" i="2" s="1"/>
  <c r="F15" i="3" l="1"/>
  <c r="E19" i="3"/>
  <c r="E15" i="3"/>
  <c r="E20" i="3"/>
  <c r="F6" i="3"/>
  <c r="E11" i="3"/>
  <c r="F16" i="3"/>
  <c r="F19" i="3"/>
  <c r="E12" i="3"/>
  <c r="F2" i="3"/>
  <c r="E8" i="3"/>
  <c r="E17" i="3"/>
  <c r="E13" i="3"/>
  <c r="F8" i="3"/>
  <c r="E4" i="3"/>
  <c r="E6" i="3"/>
  <c r="F20" i="3"/>
  <c r="E2" i="3"/>
  <c r="E7" i="3"/>
  <c r="F12" i="3"/>
  <c r="F31" i="3"/>
  <c r="F32" i="3"/>
  <c r="G32" i="3" s="1"/>
  <c r="H32" i="3" s="1"/>
  <c r="F27" i="3"/>
  <c r="G27" i="3" s="1"/>
  <c r="H27" i="3" s="1"/>
  <c r="F18" i="3"/>
  <c r="E22" i="3"/>
  <c r="F21" i="3"/>
  <c r="E18" i="3"/>
  <c r="F17" i="3"/>
  <c r="E14" i="3"/>
  <c r="F13" i="3"/>
  <c r="E10" i="3"/>
  <c r="F9" i="3"/>
  <c r="F7" i="3"/>
  <c r="F5" i="3"/>
  <c r="F3" i="3"/>
  <c r="G31" i="3"/>
  <c r="H31" i="3" s="1"/>
  <c r="G26" i="3"/>
  <c r="H26" i="3" s="1"/>
  <c r="F22" i="3"/>
  <c r="F14" i="3"/>
  <c r="F10" i="3"/>
  <c r="E16" i="3"/>
  <c r="F11" i="3"/>
  <c r="F4" i="3"/>
  <c r="F28" i="3"/>
  <c r="G28" i="3" s="1"/>
  <c r="H28" i="3" s="1"/>
  <c r="E3" i="3"/>
  <c r="F29" i="3"/>
  <c r="G29" i="3" s="1"/>
  <c r="H29" i="3" s="1"/>
  <c r="E9" i="3"/>
  <c r="E21" i="3"/>
  <c r="F30" i="3"/>
  <c r="G30" i="3" s="1"/>
  <c r="H30" i="3" s="1"/>
  <c r="K5" i="3"/>
  <c r="E17" i="2"/>
  <c r="F20" i="2"/>
  <c r="E22" i="2"/>
  <c r="F32" i="2"/>
  <c r="G32" i="2" s="1"/>
  <c r="H32" i="2" s="1"/>
  <c r="F31" i="2"/>
  <c r="G31" i="2" s="1"/>
  <c r="H31" i="2" s="1"/>
  <c r="F30" i="2"/>
  <c r="G30" i="2" s="1"/>
  <c r="H30" i="2" s="1"/>
  <c r="E9" i="2"/>
  <c r="F21" i="2"/>
  <c r="E5" i="2"/>
  <c r="F28" i="2"/>
  <c r="G28" i="2" s="1"/>
  <c r="H28" i="2" s="1"/>
  <c r="F27" i="2"/>
  <c r="G27" i="2" s="1"/>
  <c r="H27" i="2" s="1"/>
  <c r="E15" i="2"/>
  <c r="G29" i="2"/>
  <c r="H29" i="2" s="1"/>
  <c r="E19" i="2"/>
  <c r="F18" i="2"/>
  <c r="F14" i="2"/>
  <c r="F10" i="2"/>
  <c r="F19" i="2"/>
  <c r="F15" i="2"/>
  <c r="F11" i="2"/>
  <c r="F8" i="2"/>
  <c r="F6" i="2"/>
  <c r="F4" i="2"/>
  <c r="F2" i="2"/>
  <c r="F22" i="2"/>
  <c r="E11" i="2"/>
  <c r="E8" i="2"/>
  <c r="E2" i="2"/>
  <c r="E4" i="2"/>
  <c r="E6" i="2"/>
  <c r="E20" i="2"/>
  <c r="E12" i="2"/>
  <c r="E18" i="2"/>
  <c r="F5" i="2"/>
  <c r="E14" i="2"/>
  <c r="F17" i="2"/>
  <c r="E21" i="2"/>
  <c r="E13" i="2"/>
  <c r="E7" i="2"/>
  <c r="F12" i="2"/>
  <c r="E10" i="2"/>
  <c r="E3" i="2"/>
  <c r="E16" i="2"/>
  <c r="F9" i="2"/>
  <c r="F16" i="2"/>
  <c r="F13" i="2"/>
  <c r="F3" i="2"/>
  <c r="K4" i="3" l="1"/>
  <c r="K5" i="2"/>
  <c r="K4" i="2"/>
</calcChain>
</file>

<file path=xl/sharedStrings.xml><?xml version="1.0" encoding="utf-8"?>
<sst xmlns="http://schemas.openxmlformats.org/spreadsheetml/2006/main" count="249" uniqueCount="150">
  <si>
    <t>Lyairun</t>
  </si>
  <si>
    <t>start_date</t>
  </si>
  <si>
    <t>end_date</t>
  </si>
  <si>
    <t>duration</t>
  </si>
  <si>
    <t>peak</t>
  </si>
  <si>
    <t>sum</t>
  </si>
  <si>
    <t>average</t>
  </si>
  <si>
    <t>median</t>
  </si>
  <si>
    <t>05/01/1961</t>
  </si>
  <si>
    <t>12/01/1961</t>
  </si>
  <si>
    <t>7</t>
  </si>
  <si>
    <t>-3.12</t>
  </si>
  <si>
    <t>-12.74</t>
  </si>
  <si>
    <t>-1.82</t>
  </si>
  <si>
    <t>-1.5</t>
  </si>
  <si>
    <t>08/01/1962</t>
  </si>
  <si>
    <t>10/01/1962</t>
  </si>
  <si>
    <t>2</t>
  </si>
  <si>
    <t>-2.89</t>
  </si>
  <si>
    <t>-1.45</t>
  </si>
  <si>
    <t>02/01/1963</t>
  </si>
  <si>
    <t>06/01/1963</t>
  </si>
  <si>
    <t>4</t>
  </si>
  <si>
    <t>-1.58</t>
  </si>
  <si>
    <t>-3.9</t>
  </si>
  <si>
    <t>-0.98</t>
  </si>
  <si>
    <t>-1.03</t>
  </si>
  <si>
    <t>10/01/1964</t>
  </si>
  <si>
    <t>02/01/1965</t>
  </si>
  <si>
    <t>-1.83</t>
  </si>
  <si>
    <t>-5.2</t>
  </si>
  <si>
    <t>-1.3</t>
  </si>
  <si>
    <t>-1.54</t>
  </si>
  <si>
    <t>06/01/1966</t>
  </si>
  <si>
    <t>10/01/1966</t>
  </si>
  <si>
    <t>-1.53</t>
  </si>
  <si>
    <t>-4.43</t>
  </si>
  <si>
    <t>-1.11</t>
  </si>
  <si>
    <t>-1.1</t>
  </si>
  <si>
    <t>04/01/1967</t>
  </si>
  <si>
    <t>10/01/1967</t>
  </si>
  <si>
    <t>6</t>
  </si>
  <si>
    <t>-3.36</t>
  </si>
  <si>
    <t>-0.56</t>
  </si>
  <si>
    <t>-0.35</t>
  </si>
  <si>
    <t>02/01/1968</t>
  </si>
  <si>
    <t>04/01/1968</t>
  </si>
  <si>
    <t>-1.34</t>
  </si>
  <si>
    <t>-0.72</t>
  </si>
  <si>
    <t>03/01/1971</t>
  </si>
  <si>
    <t>01/01/1972</t>
  </si>
  <si>
    <t>10</t>
  </si>
  <si>
    <t>-1.96</t>
  </si>
  <si>
    <t>-13.07</t>
  </si>
  <si>
    <t>-1.31</t>
  </si>
  <si>
    <t>-1.28</t>
  </si>
  <si>
    <t>08/01/1973</t>
  </si>
  <si>
    <t>03/01/1974</t>
  </si>
  <si>
    <t>-2.96</t>
  </si>
  <si>
    <t>-12.33</t>
  </si>
  <si>
    <t>-1.76</t>
  </si>
  <si>
    <t>-1.64</t>
  </si>
  <si>
    <t>07/01/1974</t>
  </si>
  <si>
    <t>08/01/1974</t>
  </si>
  <si>
    <t>1</t>
  </si>
  <si>
    <t>-1.15</t>
  </si>
  <si>
    <t>05/01/1976</t>
  </si>
  <si>
    <t>10/01/1976</t>
  </si>
  <si>
    <t>5</t>
  </si>
  <si>
    <t>-1.08</t>
  </si>
  <si>
    <t>-4.21</t>
  </si>
  <si>
    <t>-0.84</t>
  </si>
  <si>
    <t>-1.06</t>
  </si>
  <si>
    <t>04/01/1977</t>
  </si>
  <si>
    <t>10/01/1977</t>
  </si>
  <si>
    <t>-2.3</t>
  </si>
  <si>
    <t>-6.22</t>
  </si>
  <si>
    <t>-1.04</t>
  </si>
  <si>
    <t>-0.87</t>
  </si>
  <si>
    <t>09/01/1978</t>
  </si>
  <si>
    <t>11/01/1978</t>
  </si>
  <si>
    <t>-1.48</t>
  </si>
  <si>
    <t>-0.74</t>
  </si>
  <si>
    <t>03/01/1979</t>
  </si>
  <si>
    <t>05/01/1979</t>
  </si>
  <si>
    <t>-1.43</t>
  </si>
  <si>
    <t>-1.51</t>
  </si>
  <si>
    <t>-0.75</t>
  </si>
  <si>
    <t>10/01/1980</t>
  </si>
  <si>
    <t>02/01/1981</t>
  </si>
  <si>
    <t>-1.36</t>
  </si>
  <si>
    <t>-4.03</t>
  </si>
  <si>
    <t>-1.01</t>
  </si>
  <si>
    <t>-0.94</t>
  </si>
  <si>
    <t>04/01/1982</t>
  </si>
  <si>
    <t>07/01/1982</t>
  </si>
  <si>
    <t>3</t>
  </si>
  <si>
    <t>-1.63</t>
  </si>
  <si>
    <t>-4.58</t>
  </si>
  <si>
    <t>04/01/1983</t>
  </si>
  <si>
    <t>06/01/1983</t>
  </si>
  <si>
    <t>-1.29</t>
  </si>
  <si>
    <t>-0.82</t>
  </si>
  <si>
    <t>11/01/1983</t>
  </si>
  <si>
    <t>03/01/1984</t>
  </si>
  <si>
    <t>-2.04</t>
  </si>
  <si>
    <t>-5.71</t>
  </si>
  <si>
    <t>08/01/1984</t>
  </si>
  <si>
    <t>11/01/1984</t>
  </si>
  <si>
    <t>-3.19</t>
  </si>
  <si>
    <t>-0.83</t>
  </si>
  <si>
    <t>02/01/1986</t>
  </si>
  <si>
    <t>06/01/1986</t>
  </si>
  <si>
    <t>-1.59</t>
  </si>
  <si>
    <t>-4.59</t>
  </si>
  <si>
    <t>-1.42</t>
  </si>
  <si>
    <t>11/01/1988</t>
  </si>
  <si>
    <t>02/01/1989</t>
  </si>
  <si>
    <t>-1.02</t>
  </si>
  <si>
    <t>-1.74</t>
  </si>
  <si>
    <t>-0.58</t>
  </si>
  <si>
    <t>-0.55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</si>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</sst>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I23" sqref="I3:I23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122</v>
      </c>
    </row>
    <row r="3" spans="1:9" x14ac:dyDescent="0.35">
      <c r="A3" t="s">
        <v>62</v>
      </c>
      <c r="B3" t="s">
        <v>63</v>
      </c>
      <c r="C3" t="s">
        <v>64</v>
      </c>
      <c r="D3" t="s">
        <v>65</v>
      </c>
      <c r="E3" t="s">
        <v>65</v>
      </c>
      <c r="F3" t="s">
        <v>65</v>
      </c>
      <c r="G3" t="s">
        <v>65</v>
      </c>
      <c r="H3">
        <f>C3*1</f>
        <v>1</v>
      </c>
      <c r="I3">
        <f>E3*-1</f>
        <v>1.1499999999999999</v>
      </c>
    </row>
    <row r="4" spans="1:9" x14ac:dyDescent="0.35">
      <c r="A4" t="s">
        <v>45</v>
      </c>
      <c r="B4" t="s">
        <v>46</v>
      </c>
      <c r="C4" t="s">
        <v>17</v>
      </c>
      <c r="D4" t="s">
        <v>47</v>
      </c>
      <c r="E4" t="s">
        <v>19</v>
      </c>
      <c r="F4" t="s">
        <v>48</v>
      </c>
      <c r="G4" t="s">
        <v>48</v>
      </c>
      <c r="H4">
        <f>C4*1</f>
        <v>2</v>
      </c>
      <c r="I4">
        <f>E4*-1</f>
        <v>1.45</v>
      </c>
    </row>
    <row r="5" spans="1:9" x14ac:dyDescent="0.35">
      <c r="A5" t="s">
        <v>79</v>
      </c>
      <c r="B5" t="s">
        <v>80</v>
      </c>
      <c r="C5" t="s">
        <v>17</v>
      </c>
      <c r="D5" t="s">
        <v>31</v>
      </c>
      <c r="E5" t="s">
        <v>81</v>
      </c>
      <c r="F5" t="s">
        <v>82</v>
      </c>
      <c r="G5" t="s">
        <v>82</v>
      </c>
      <c r="H5">
        <f>C5*1</f>
        <v>2</v>
      </c>
      <c r="I5">
        <f>E5*-1</f>
        <v>1.48</v>
      </c>
    </row>
    <row r="6" spans="1:9" x14ac:dyDescent="0.35">
      <c r="A6" t="s">
        <v>83</v>
      </c>
      <c r="B6" t="s">
        <v>84</v>
      </c>
      <c r="C6" t="s">
        <v>17</v>
      </c>
      <c r="D6" t="s">
        <v>85</v>
      </c>
      <c r="E6" t="s">
        <v>86</v>
      </c>
      <c r="F6" t="s">
        <v>87</v>
      </c>
      <c r="G6" t="s">
        <v>87</v>
      </c>
      <c r="H6">
        <f>C6*1</f>
        <v>2</v>
      </c>
      <c r="I6">
        <f>E6*-1</f>
        <v>1.51</v>
      </c>
    </row>
    <row r="7" spans="1:9" x14ac:dyDescent="0.35">
      <c r="A7" t="s">
        <v>99</v>
      </c>
      <c r="B7" t="s">
        <v>100</v>
      </c>
      <c r="C7" t="s">
        <v>17</v>
      </c>
      <c r="D7" t="s">
        <v>101</v>
      </c>
      <c r="E7" t="s">
        <v>61</v>
      </c>
      <c r="F7" t="s">
        <v>102</v>
      </c>
      <c r="G7" t="s">
        <v>102</v>
      </c>
      <c r="H7">
        <f>C7*1</f>
        <v>2</v>
      </c>
      <c r="I7">
        <f>E7*-1</f>
        <v>1.64</v>
      </c>
    </row>
    <row r="8" spans="1:9" x14ac:dyDescent="0.35">
      <c r="A8" t="s">
        <v>116</v>
      </c>
      <c r="B8" t="s">
        <v>117</v>
      </c>
      <c r="C8" t="s">
        <v>96</v>
      </c>
      <c r="D8" t="s">
        <v>118</v>
      </c>
      <c r="E8" t="s">
        <v>119</v>
      </c>
      <c r="F8" t="s">
        <v>120</v>
      </c>
      <c r="G8" t="s">
        <v>121</v>
      </c>
      <c r="H8">
        <f>C8*1</f>
        <v>3</v>
      </c>
      <c r="I8">
        <f>E8*-1</f>
        <v>1.74</v>
      </c>
    </row>
    <row r="9" spans="1:9" x14ac:dyDescent="0.35">
      <c r="A9" t="s">
        <v>15</v>
      </c>
      <c r="B9" t="s">
        <v>16</v>
      </c>
      <c r="C9" t="s">
        <v>17</v>
      </c>
      <c r="D9" t="s">
        <v>14</v>
      </c>
      <c r="E9" t="s">
        <v>18</v>
      </c>
      <c r="F9" t="s">
        <v>19</v>
      </c>
      <c r="G9" t="s">
        <v>19</v>
      </c>
      <c r="H9">
        <f>C9*1</f>
        <v>2</v>
      </c>
      <c r="I9">
        <f>E9*-1</f>
        <v>2.89</v>
      </c>
    </row>
    <row r="10" spans="1:9" x14ac:dyDescent="0.35">
      <c r="A10" t="s">
        <v>107</v>
      </c>
      <c r="B10" t="s">
        <v>108</v>
      </c>
      <c r="C10" t="s">
        <v>96</v>
      </c>
      <c r="D10" t="s">
        <v>61</v>
      </c>
      <c r="E10" t="s">
        <v>109</v>
      </c>
      <c r="F10" t="s">
        <v>72</v>
      </c>
      <c r="G10" t="s">
        <v>110</v>
      </c>
      <c r="H10">
        <f>C10*1</f>
        <v>3</v>
      </c>
      <c r="I10">
        <f>E10*-1</f>
        <v>3.19</v>
      </c>
    </row>
    <row r="11" spans="1:9" x14ac:dyDescent="0.35">
      <c r="A11" t="s">
        <v>39</v>
      </c>
      <c r="B11" t="s">
        <v>40</v>
      </c>
      <c r="C11" t="s">
        <v>41</v>
      </c>
      <c r="D11" t="s">
        <v>19</v>
      </c>
      <c r="E11" t="s">
        <v>42</v>
      </c>
      <c r="F11" t="s">
        <v>43</v>
      </c>
      <c r="G11" t="s">
        <v>44</v>
      </c>
      <c r="H11">
        <f>C11*1</f>
        <v>6</v>
      </c>
      <c r="I11">
        <f>E11*-1</f>
        <v>3.36</v>
      </c>
    </row>
    <row r="12" spans="1:9" x14ac:dyDescent="0.35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>
        <f>C12*1</f>
        <v>4</v>
      </c>
      <c r="I12">
        <f>E12*-1</f>
        <v>3.9</v>
      </c>
    </row>
    <row r="13" spans="1:9" x14ac:dyDescent="0.35">
      <c r="A13" t="s">
        <v>88</v>
      </c>
      <c r="B13" t="s">
        <v>89</v>
      </c>
      <c r="C13" t="s">
        <v>22</v>
      </c>
      <c r="D13" t="s">
        <v>90</v>
      </c>
      <c r="E13" t="s">
        <v>91</v>
      </c>
      <c r="F13" t="s">
        <v>92</v>
      </c>
      <c r="G13" t="s">
        <v>93</v>
      </c>
      <c r="H13">
        <f>C13*1</f>
        <v>4</v>
      </c>
      <c r="I13">
        <f>E13*-1</f>
        <v>4.03</v>
      </c>
    </row>
    <row r="14" spans="1:9" x14ac:dyDescent="0.35">
      <c r="A14" t="s">
        <v>66</v>
      </c>
      <c r="B14" t="s">
        <v>67</v>
      </c>
      <c r="C14" t="s">
        <v>68</v>
      </c>
      <c r="D14" t="s">
        <v>69</v>
      </c>
      <c r="E14" t="s">
        <v>70</v>
      </c>
      <c r="F14" t="s">
        <v>71</v>
      </c>
      <c r="G14" t="s">
        <v>72</v>
      </c>
      <c r="H14">
        <f>C14*1</f>
        <v>5</v>
      </c>
      <c r="I14">
        <f>E14*-1</f>
        <v>4.21</v>
      </c>
    </row>
    <row r="15" spans="1:9" x14ac:dyDescent="0.35">
      <c r="A15" t="s">
        <v>33</v>
      </c>
      <c r="B15" t="s">
        <v>34</v>
      </c>
      <c r="C15" t="s">
        <v>22</v>
      </c>
      <c r="D15" t="s">
        <v>35</v>
      </c>
      <c r="E15" t="s">
        <v>36</v>
      </c>
      <c r="F15" t="s">
        <v>37</v>
      </c>
      <c r="G15" t="s">
        <v>38</v>
      </c>
      <c r="H15">
        <f>C15*1</f>
        <v>4</v>
      </c>
      <c r="I15">
        <f>E15*-1</f>
        <v>4.43</v>
      </c>
    </row>
    <row r="16" spans="1:9" x14ac:dyDescent="0.35">
      <c r="A16" t="s">
        <v>94</v>
      </c>
      <c r="B16" t="s">
        <v>95</v>
      </c>
      <c r="C16" t="s">
        <v>96</v>
      </c>
      <c r="D16" t="s">
        <v>97</v>
      </c>
      <c r="E16" t="s">
        <v>98</v>
      </c>
      <c r="F16" t="s">
        <v>35</v>
      </c>
      <c r="G16" t="s">
        <v>86</v>
      </c>
      <c r="H16">
        <f>C16*1</f>
        <v>3</v>
      </c>
      <c r="I16">
        <f>E16*-1</f>
        <v>4.58</v>
      </c>
    </row>
    <row r="17" spans="1:9" x14ac:dyDescent="0.35">
      <c r="A17" t="s">
        <v>111</v>
      </c>
      <c r="B17" t="s">
        <v>112</v>
      </c>
      <c r="C17" t="s">
        <v>22</v>
      </c>
      <c r="D17" t="s">
        <v>113</v>
      </c>
      <c r="E17" t="s">
        <v>114</v>
      </c>
      <c r="F17" t="s">
        <v>65</v>
      </c>
      <c r="G17" t="s">
        <v>115</v>
      </c>
      <c r="H17">
        <f>C17*1</f>
        <v>4</v>
      </c>
      <c r="I17">
        <f>E17*-1</f>
        <v>4.59</v>
      </c>
    </row>
    <row r="18" spans="1:9" x14ac:dyDescent="0.35">
      <c r="A18" t="s">
        <v>27</v>
      </c>
      <c r="B18" t="s">
        <v>28</v>
      </c>
      <c r="C18" t="s">
        <v>22</v>
      </c>
      <c r="D18" t="s">
        <v>29</v>
      </c>
      <c r="E18" t="s">
        <v>30</v>
      </c>
      <c r="F18" t="s">
        <v>31</v>
      </c>
      <c r="G18" t="s">
        <v>32</v>
      </c>
      <c r="H18">
        <f>C18*1</f>
        <v>4</v>
      </c>
      <c r="I18">
        <f>E18*-1</f>
        <v>5.2</v>
      </c>
    </row>
    <row r="19" spans="1:9" x14ac:dyDescent="0.35">
      <c r="A19" t="s">
        <v>103</v>
      </c>
      <c r="B19" t="s">
        <v>104</v>
      </c>
      <c r="C19" t="s">
        <v>22</v>
      </c>
      <c r="D19" t="s">
        <v>105</v>
      </c>
      <c r="E19" t="s">
        <v>106</v>
      </c>
      <c r="F19" t="s">
        <v>85</v>
      </c>
      <c r="G19" t="s">
        <v>23</v>
      </c>
      <c r="H19">
        <f>C19*1</f>
        <v>4</v>
      </c>
      <c r="I19">
        <f>E19*-1</f>
        <v>5.71</v>
      </c>
    </row>
    <row r="20" spans="1:9" x14ac:dyDescent="0.35">
      <c r="A20" t="s">
        <v>73</v>
      </c>
      <c r="B20" t="s">
        <v>74</v>
      </c>
      <c r="C20" t="s">
        <v>41</v>
      </c>
      <c r="D20" t="s">
        <v>75</v>
      </c>
      <c r="E20" t="s">
        <v>76</v>
      </c>
      <c r="F20" t="s">
        <v>77</v>
      </c>
      <c r="G20" t="s">
        <v>78</v>
      </c>
      <c r="H20">
        <f>C20*1</f>
        <v>6</v>
      </c>
      <c r="I20">
        <f>E20*-1</f>
        <v>6.22</v>
      </c>
    </row>
    <row r="21" spans="1:9" x14ac:dyDescent="0.35">
      <c r="A21" t="s">
        <v>56</v>
      </c>
      <c r="B21" t="s">
        <v>57</v>
      </c>
      <c r="C21" t="s">
        <v>10</v>
      </c>
      <c r="D21" t="s">
        <v>58</v>
      </c>
      <c r="E21" t="s">
        <v>59</v>
      </c>
      <c r="F21" t="s">
        <v>60</v>
      </c>
      <c r="G21" t="s">
        <v>61</v>
      </c>
      <c r="H21">
        <f>C21*1</f>
        <v>7</v>
      </c>
      <c r="I21">
        <f>E21*-1</f>
        <v>12.33</v>
      </c>
    </row>
    <row r="22" spans="1:9" x14ac:dyDescent="0.3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>
        <f>C22*1</f>
        <v>7</v>
      </c>
      <c r="I22">
        <f>E22*-1</f>
        <v>12.74</v>
      </c>
    </row>
    <row r="23" spans="1:9" x14ac:dyDescent="0.35">
      <c r="A23" t="s">
        <v>49</v>
      </c>
      <c r="B23" t="s">
        <v>50</v>
      </c>
      <c r="C23" t="s">
        <v>51</v>
      </c>
      <c r="D23" t="s">
        <v>52</v>
      </c>
      <c r="E23" t="s">
        <v>53</v>
      </c>
      <c r="F23" t="s">
        <v>54</v>
      </c>
      <c r="G23" t="s">
        <v>55</v>
      </c>
      <c r="H23">
        <f>C23*1</f>
        <v>10</v>
      </c>
      <c r="I23">
        <f>E23*-1</f>
        <v>13.07</v>
      </c>
    </row>
  </sheetData>
  <sortState xmlns:xlrd2="http://schemas.microsoft.com/office/spreadsheetml/2017/richdata2" ref="A3:I24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A128-5129-4D18-B351-C49ED2B13ECB}">
  <dimension ref="A1:K32"/>
  <sheetViews>
    <sheetView topLeftCell="A19" workbookViewId="0">
      <selection activeCell="G31" sqref="G31"/>
    </sheetView>
  </sheetViews>
  <sheetFormatPr defaultRowHeight="14.5" x14ac:dyDescent="0.35"/>
  <sheetData>
    <row r="1" spans="1:11" x14ac:dyDescent="0.3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J1" t="s">
        <v>131</v>
      </c>
      <c r="K1">
        <f>COUNT(C2:C22)</f>
        <v>21</v>
      </c>
    </row>
    <row r="2" spans="1:11" x14ac:dyDescent="0.35">
      <c r="A2">
        <v>1</v>
      </c>
      <c r="B2" t="s">
        <v>62</v>
      </c>
      <c r="C2">
        <v>1</v>
      </c>
      <c r="D2">
        <f t="shared" ref="D2:D22" si="0">LOG(C2)</f>
        <v>0</v>
      </c>
      <c r="E2">
        <f t="shared" ref="E2:E22" si="1">(D2-$K$3)^2</f>
        <v>0.29959161983707677</v>
      </c>
      <c r="F2">
        <f t="shared" ref="F2:F22" si="2">(D2-$K$3)^3</f>
        <v>-0.16398136291915955</v>
      </c>
      <c r="G2">
        <f t="shared" ref="G2:G22" si="3">($K$1+1)/A2</f>
        <v>22</v>
      </c>
      <c r="H2">
        <f t="shared" ref="H2:H22" si="4">1/G2</f>
        <v>4.5454545454545456E-2</v>
      </c>
      <c r="J2" t="s">
        <v>132</v>
      </c>
      <c r="K2">
        <f>AVERAGE(C2:C22)</f>
        <v>4.0476190476190474</v>
      </c>
    </row>
    <row r="3" spans="1:11" x14ac:dyDescent="0.35">
      <c r="A3">
        <v>2</v>
      </c>
      <c r="B3" t="s">
        <v>15</v>
      </c>
      <c r="C3">
        <v>2</v>
      </c>
      <c r="D3">
        <f t="shared" si="0"/>
        <v>0.3010299956639812</v>
      </c>
      <c r="E3">
        <f t="shared" si="1"/>
        <v>6.0673363328656367E-2</v>
      </c>
      <c r="F3">
        <f t="shared" si="2"/>
        <v>-1.4945040800736773E-2</v>
      </c>
      <c r="G3">
        <f t="shared" si="3"/>
        <v>11</v>
      </c>
      <c r="H3">
        <f t="shared" si="4"/>
        <v>9.0909090909090912E-2</v>
      </c>
      <c r="J3" t="s">
        <v>133</v>
      </c>
      <c r="K3">
        <f>AVERAGE(D2:D22)</f>
        <v>0.54734963217040422</v>
      </c>
    </row>
    <row r="4" spans="1:11" x14ac:dyDescent="0.35">
      <c r="A4">
        <v>3</v>
      </c>
      <c r="B4" t="s">
        <v>45</v>
      </c>
      <c r="C4">
        <v>2</v>
      </c>
      <c r="D4">
        <f t="shared" si="0"/>
        <v>0.3010299956639812</v>
      </c>
      <c r="E4">
        <f t="shared" si="1"/>
        <v>6.0673363328656367E-2</v>
      </c>
      <c r="F4">
        <f t="shared" si="2"/>
        <v>-1.4945040800736773E-2</v>
      </c>
      <c r="G4">
        <f t="shared" si="3"/>
        <v>7.333333333333333</v>
      </c>
      <c r="H4">
        <f t="shared" si="4"/>
        <v>0.13636363636363638</v>
      </c>
      <c r="J4" t="s">
        <v>134</v>
      </c>
      <c r="K4">
        <f>SUM(E2:E22)</f>
        <v>1.1474419473120501</v>
      </c>
    </row>
    <row r="5" spans="1:11" x14ac:dyDescent="0.35">
      <c r="A5">
        <v>4</v>
      </c>
      <c r="B5" t="s">
        <v>79</v>
      </c>
      <c r="C5">
        <v>2</v>
      </c>
      <c r="D5">
        <f t="shared" si="0"/>
        <v>0.3010299956639812</v>
      </c>
      <c r="E5">
        <f t="shared" si="1"/>
        <v>6.0673363328656367E-2</v>
      </c>
      <c r="F5">
        <f t="shared" si="2"/>
        <v>-1.4945040800736773E-2</v>
      </c>
      <c r="G5">
        <f t="shared" si="3"/>
        <v>5.5</v>
      </c>
      <c r="H5">
        <f t="shared" si="4"/>
        <v>0.18181818181818182</v>
      </c>
      <c r="J5" t="s">
        <v>135</v>
      </c>
      <c r="K5">
        <f>SUM(F2:F22)</f>
        <v>-6.5150384085386218E-2</v>
      </c>
    </row>
    <row r="6" spans="1:11" x14ac:dyDescent="0.35">
      <c r="A6">
        <v>5</v>
      </c>
      <c r="B6" t="s">
        <v>83</v>
      </c>
      <c r="C6">
        <v>2</v>
      </c>
      <c r="D6">
        <f t="shared" si="0"/>
        <v>0.3010299956639812</v>
      </c>
      <c r="E6">
        <f t="shared" si="1"/>
        <v>6.0673363328656367E-2</v>
      </c>
      <c r="F6">
        <f t="shared" si="2"/>
        <v>-1.4945040800736773E-2</v>
      </c>
      <c r="G6">
        <f t="shared" si="3"/>
        <v>4.4000000000000004</v>
      </c>
      <c r="H6">
        <f t="shared" si="4"/>
        <v>0.22727272727272727</v>
      </c>
      <c r="J6" t="s">
        <v>136</v>
      </c>
      <c r="K6">
        <f>VAR(D2:D22)</f>
        <v>5.7372097365602538E-2</v>
      </c>
    </row>
    <row r="7" spans="1:11" x14ac:dyDescent="0.35">
      <c r="A7">
        <v>6</v>
      </c>
      <c r="B7" t="s">
        <v>99</v>
      </c>
      <c r="C7">
        <v>2</v>
      </c>
      <c r="D7">
        <f t="shared" si="0"/>
        <v>0.3010299956639812</v>
      </c>
      <c r="E7">
        <f t="shared" si="1"/>
        <v>6.0673363328656367E-2</v>
      </c>
      <c r="F7">
        <f t="shared" si="2"/>
        <v>-1.4945040800736773E-2</v>
      </c>
      <c r="G7">
        <f t="shared" si="3"/>
        <v>3.6666666666666665</v>
      </c>
      <c r="H7">
        <f t="shared" si="4"/>
        <v>0.27272727272727276</v>
      </c>
      <c r="J7" t="s">
        <v>137</v>
      </c>
      <c r="K7">
        <f>STDEV(D2:D22)</f>
        <v>0.23952473226287621</v>
      </c>
    </row>
    <row r="8" spans="1:11" x14ac:dyDescent="0.35">
      <c r="A8">
        <v>7</v>
      </c>
      <c r="B8" t="s">
        <v>94</v>
      </c>
      <c r="C8">
        <v>3</v>
      </c>
      <c r="D8">
        <f t="shared" si="0"/>
        <v>0.47712125471966244</v>
      </c>
      <c r="E8">
        <f t="shared" si="1"/>
        <v>4.9320249993638574E-3</v>
      </c>
      <c r="F8">
        <f t="shared" si="2"/>
        <v>-3.4636811325181949E-4</v>
      </c>
      <c r="G8">
        <f t="shared" si="3"/>
        <v>3.1428571428571428</v>
      </c>
      <c r="H8">
        <f t="shared" si="4"/>
        <v>0.31818181818181818</v>
      </c>
      <c r="J8" t="s">
        <v>138</v>
      </c>
      <c r="K8">
        <f>SKEW(D2:D22)</f>
        <v>-0.26200017917790591</v>
      </c>
    </row>
    <row r="9" spans="1:11" x14ac:dyDescent="0.35">
      <c r="A9">
        <v>8</v>
      </c>
      <c r="B9" t="s">
        <v>107</v>
      </c>
      <c r="C9">
        <v>3</v>
      </c>
      <c r="D9">
        <f t="shared" si="0"/>
        <v>0.47712125471966244</v>
      </c>
      <c r="E9">
        <f t="shared" si="1"/>
        <v>4.9320249993638574E-3</v>
      </c>
      <c r="F9">
        <f t="shared" si="2"/>
        <v>-3.4636811325181949E-4</v>
      </c>
      <c r="G9">
        <f t="shared" si="3"/>
        <v>2.75</v>
      </c>
      <c r="H9">
        <f t="shared" si="4"/>
        <v>0.36363636363636365</v>
      </c>
      <c r="J9" t="s">
        <v>139</v>
      </c>
      <c r="K9">
        <v>-0.2</v>
      </c>
    </row>
    <row r="10" spans="1:11" x14ac:dyDescent="0.35">
      <c r="A10">
        <v>9</v>
      </c>
      <c r="B10" t="s">
        <v>116</v>
      </c>
      <c r="C10">
        <v>3</v>
      </c>
      <c r="D10">
        <f t="shared" si="0"/>
        <v>0.47712125471966244</v>
      </c>
      <c r="E10">
        <f t="shared" si="1"/>
        <v>4.9320249993638574E-3</v>
      </c>
      <c r="F10">
        <f t="shared" si="2"/>
        <v>-3.4636811325181949E-4</v>
      </c>
      <c r="G10">
        <f t="shared" si="3"/>
        <v>2.4444444444444446</v>
      </c>
      <c r="H10">
        <f t="shared" si="4"/>
        <v>0.40909090909090906</v>
      </c>
      <c r="J10" t="s">
        <v>140</v>
      </c>
      <c r="K10">
        <v>-0.3</v>
      </c>
    </row>
    <row r="11" spans="1:11" x14ac:dyDescent="0.35">
      <c r="A11">
        <v>10</v>
      </c>
      <c r="B11" t="s">
        <v>20</v>
      </c>
      <c r="C11">
        <v>4</v>
      </c>
      <c r="D11">
        <f t="shared" si="0"/>
        <v>0.6020599913279624</v>
      </c>
      <c r="E11">
        <f t="shared" si="1"/>
        <v>2.9932233991490096E-3</v>
      </c>
      <c r="F11">
        <f t="shared" si="2"/>
        <v>1.6376032720624942E-4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27</v>
      </c>
      <c r="C12">
        <v>4</v>
      </c>
      <c r="D12">
        <f t="shared" si="0"/>
        <v>0.6020599913279624</v>
      </c>
      <c r="E12">
        <f t="shared" si="1"/>
        <v>2.9932233991490096E-3</v>
      </c>
      <c r="F12">
        <f t="shared" si="2"/>
        <v>1.6376032720624942E-4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33</v>
      </c>
      <c r="C13">
        <v>4</v>
      </c>
      <c r="D13">
        <f t="shared" si="0"/>
        <v>0.6020599913279624</v>
      </c>
      <c r="E13">
        <f t="shared" si="1"/>
        <v>2.9932233991490096E-3</v>
      </c>
      <c r="F13">
        <f t="shared" si="2"/>
        <v>1.6376032720624942E-4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88</v>
      </c>
      <c r="C14">
        <v>4</v>
      </c>
      <c r="D14">
        <f t="shared" si="0"/>
        <v>0.6020599913279624</v>
      </c>
      <c r="E14">
        <f t="shared" si="1"/>
        <v>2.9932233991490096E-3</v>
      </c>
      <c r="F14">
        <f t="shared" si="2"/>
        <v>1.6376032720624942E-4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103</v>
      </c>
      <c r="C15">
        <v>4</v>
      </c>
      <c r="D15">
        <f t="shared" si="0"/>
        <v>0.6020599913279624</v>
      </c>
      <c r="E15">
        <f t="shared" si="1"/>
        <v>2.9932233991490096E-3</v>
      </c>
      <c r="F15">
        <f t="shared" si="2"/>
        <v>1.6376032720624942E-4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111</v>
      </c>
      <c r="C16">
        <v>4</v>
      </c>
      <c r="D16">
        <f t="shared" si="0"/>
        <v>0.6020599913279624</v>
      </c>
      <c r="E16">
        <f t="shared" si="1"/>
        <v>2.9932233991490096E-3</v>
      </c>
      <c r="F16">
        <f t="shared" si="2"/>
        <v>1.6376032720624942E-4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66</v>
      </c>
      <c r="C17">
        <v>5</v>
      </c>
      <c r="D17">
        <f t="shared" si="0"/>
        <v>0.69897000433601886</v>
      </c>
      <c r="E17">
        <f t="shared" si="1"/>
        <v>2.2988737255639491E-2</v>
      </c>
      <c r="F17">
        <f t="shared" si="2"/>
        <v>3.48556089831759E-3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39</v>
      </c>
      <c r="C18">
        <v>6</v>
      </c>
      <c r="D18">
        <f t="shared" si="0"/>
        <v>0.77815125038364363</v>
      </c>
      <c r="E18">
        <f t="shared" si="1"/>
        <v>5.3269386969849924E-2</v>
      </c>
      <c r="F18">
        <f t="shared" si="2"/>
        <v>1.2294660713868612E-2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73</v>
      </c>
      <c r="C19">
        <v>6</v>
      </c>
      <c r="D19">
        <f t="shared" si="0"/>
        <v>0.77815125038364363</v>
      </c>
      <c r="E19">
        <f t="shared" si="1"/>
        <v>5.3269386969849924E-2</v>
      </c>
      <c r="F19">
        <f t="shared" si="2"/>
        <v>1.2294660713868612E-2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8</v>
      </c>
      <c r="C20">
        <v>7</v>
      </c>
      <c r="D20">
        <f t="shared" si="0"/>
        <v>0.84509804001425681</v>
      </c>
      <c r="E20">
        <f t="shared" si="1"/>
        <v>8.8654114373549184E-2</v>
      </c>
      <c r="F20">
        <f t="shared" si="2"/>
        <v>2.6396621403531075E-2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56</v>
      </c>
      <c r="C21">
        <v>7</v>
      </c>
      <c r="D21">
        <f t="shared" si="0"/>
        <v>0.84509804001425681</v>
      </c>
      <c r="E21">
        <f t="shared" si="1"/>
        <v>8.8654114373549184E-2</v>
      </c>
      <c r="F21">
        <f t="shared" si="2"/>
        <v>2.6396621403531075E-2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49</v>
      </c>
      <c r="C22">
        <v>10</v>
      </c>
      <c r="D22">
        <f t="shared" si="0"/>
        <v>1</v>
      </c>
      <c r="E22">
        <f t="shared" si="1"/>
        <v>0.20489235549626836</v>
      </c>
      <c r="F22">
        <f t="shared" si="2"/>
        <v>9.2744600080858178E-2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141</v>
      </c>
      <c r="C25" t="s">
        <v>142</v>
      </c>
      <c r="D25" t="s">
        <v>147</v>
      </c>
      <c r="E25" t="s">
        <v>143</v>
      </c>
      <c r="F25" t="s">
        <v>144</v>
      </c>
      <c r="G25" t="s">
        <v>145</v>
      </c>
      <c r="H25" s="1" t="s">
        <v>146</v>
      </c>
    </row>
    <row r="26" spans="1:8" x14ac:dyDescent="0.35">
      <c r="B26">
        <v>2</v>
      </c>
      <c r="C26">
        <v>3.3000000000000002E-2</v>
      </c>
      <c r="D26">
        <v>0.05</v>
      </c>
      <c r="E26">
        <f>(C26-D26)/($K$9-$K$10)</f>
        <v>-0.17000000000000004</v>
      </c>
      <c r="F26" s="2">
        <f>C26+(E26*($K$8-$K$9))</f>
        <v>4.3540030460244003E-2</v>
      </c>
      <c r="G26" s="2">
        <f t="shared" ref="G26:G32" si="5">$K$3+(F26*$K$7)</f>
        <v>0.55777854630911161</v>
      </c>
      <c r="H26" s="3">
        <f t="shared" ref="H26:H32" si="6">10^G26</f>
        <v>3.6122562095774722</v>
      </c>
    </row>
    <row r="27" spans="1:8" x14ac:dyDescent="0.35">
      <c r="B27">
        <v>5</v>
      </c>
      <c r="C27">
        <v>0.85</v>
      </c>
      <c r="D27">
        <v>0.85299999999999998</v>
      </c>
      <c r="E27">
        <f t="shared" ref="E27:E32" si="7">(C27-D27)/($K$9-$K$10)</f>
        <v>-3.0000000000000034E-2</v>
      </c>
      <c r="F27" s="2">
        <f t="shared" ref="F27:F32" si="8">C27+(E27*($K$8-$K$9))</f>
        <v>0.85186000537533713</v>
      </c>
      <c r="G27" s="2">
        <f t="shared" si="5"/>
        <v>0.75139117188338411</v>
      </c>
      <c r="H27" s="3">
        <f t="shared" si="6"/>
        <v>5.6414555665342574</v>
      </c>
    </row>
    <row r="28" spans="1:8" x14ac:dyDescent="0.35">
      <c r="B28">
        <v>10</v>
      </c>
      <c r="C28">
        <v>1.258</v>
      </c>
      <c r="D28">
        <v>1.2450000000000001</v>
      </c>
      <c r="E28">
        <f t="shared" si="7"/>
        <v>0.12999999999999903</v>
      </c>
      <c r="F28" s="2">
        <f t="shared" si="8"/>
        <v>1.2499399767068724</v>
      </c>
      <c r="G28" s="2">
        <f t="shared" si="5"/>
        <v>0.84674117043578356</v>
      </c>
      <c r="H28" s="3">
        <f t="shared" si="6"/>
        <v>7.0265342972108717</v>
      </c>
    </row>
    <row r="29" spans="1:8" x14ac:dyDescent="0.35">
      <c r="B29">
        <v>25</v>
      </c>
      <c r="C29">
        <v>1.68</v>
      </c>
      <c r="D29">
        <v>1.643</v>
      </c>
      <c r="E29">
        <f t="shared" si="7"/>
        <v>0.36999999999999927</v>
      </c>
      <c r="F29" s="2">
        <f t="shared" si="8"/>
        <v>1.6570599337041747</v>
      </c>
      <c r="G29" s="2">
        <f t="shared" si="5"/>
        <v>0.94425646913443606</v>
      </c>
      <c r="H29" s="3">
        <f t="shared" si="6"/>
        <v>8.7954176985635826</v>
      </c>
    </row>
    <row r="30" spans="1:8" x14ac:dyDescent="0.35">
      <c r="B30">
        <v>50</v>
      </c>
      <c r="C30">
        <v>1.9450000000000001</v>
      </c>
      <c r="D30">
        <v>1.89</v>
      </c>
      <c r="E30">
        <f t="shared" si="7"/>
        <v>0.55000000000000171</v>
      </c>
      <c r="F30" s="2">
        <f t="shared" si="8"/>
        <v>1.9108999014521517</v>
      </c>
      <c r="G30" s="2">
        <f t="shared" si="5"/>
        <v>1.0050574194468873</v>
      </c>
      <c r="H30" s="3">
        <f t="shared" si="6"/>
        <v>10.117132072203725</v>
      </c>
    </row>
    <row r="31" spans="1:8" x14ac:dyDescent="0.35">
      <c r="B31">
        <v>100</v>
      </c>
      <c r="C31">
        <v>2.1779999999999999</v>
      </c>
      <c r="D31">
        <v>2.1040000000000001</v>
      </c>
      <c r="E31">
        <f t="shared" si="7"/>
        <v>0.73999999999999855</v>
      </c>
      <c r="F31" s="2">
        <f t="shared" si="8"/>
        <v>2.1321198674083495</v>
      </c>
      <c r="G31" s="2">
        <f t="shared" si="5"/>
        <v>1.0580450725637482</v>
      </c>
      <c r="H31" s="3">
        <f t="shared" si="6"/>
        <v>11.429969527596279</v>
      </c>
    </row>
    <row r="32" spans="1:8" x14ac:dyDescent="0.35">
      <c r="B32">
        <v>200</v>
      </c>
      <c r="C32">
        <v>2.3879999999999999</v>
      </c>
      <c r="D32">
        <v>2.294</v>
      </c>
      <c r="E32">
        <f t="shared" si="7"/>
        <v>0.93999999999999884</v>
      </c>
      <c r="F32" s="2">
        <f t="shared" si="8"/>
        <v>2.3297198315727683</v>
      </c>
      <c r="G32" s="2">
        <f t="shared" si="5"/>
        <v>1.1053751510753846</v>
      </c>
      <c r="H32" s="3">
        <f t="shared" si="6"/>
        <v>12.746036302445662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3ED5-8849-46F7-8BFB-F449B2E554D7}">
  <dimension ref="A1:K32"/>
  <sheetViews>
    <sheetView tabSelected="1" topLeftCell="A13" workbookViewId="0">
      <selection activeCell="H20" sqref="H20"/>
    </sheetView>
  </sheetViews>
  <sheetFormatPr defaultRowHeight="14.5" x14ac:dyDescent="0.35"/>
  <sheetData>
    <row r="1" spans="1:11" x14ac:dyDescent="0.3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J1" t="s">
        <v>131</v>
      </c>
      <c r="K1">
        <f>COUNT(C2:C22)</f>
        <v>21</v>
      </c>
    </row>
    <row r="2" spans="1:11" x14ac:dyDescent="0.35">
      <c r="A2">
        <v>1</v>
      </c>
      <c r="B2" t="s">
        <v>62</v>
      </c>
      <c r="C2">
        <v>1.1499999999999999</v>
      </c>
      <c r="D2">
        <f t="shared" ref="D2:D22" si="0">LOG(C2)</f>
        <v>6.069784035361165E-2</v>
      </c>
      <c r="E2">
        <f t="shared" ref="E2:E22" si="1">(D2-$K$3)^2</f>
        <v>0.25534456424397722</v>
      </c>
      <c r="F2">
        <f t="shared" ref="F2:F22" si="2">(D2-$K$3)^3</f>
        <v>-0.12902977073163591</v>
      </c>
      <c r="G2">
        <f t="shared" ref="G2:G22" si="3">($K$1+1)/A2</f>
        <v>22</v>
      </c>
      <c r="H2">
        <f t="shared" ref="H2:H22" si="4">1/G2</f>
        <v>4.5454545454545456E-2</v>
      </c>
      <c r="J2" t="s">
        <v>132</v>
      </c>
      <c r="K2">
        <f>AVERAGE(C2:C22)</f>
        <v>4.7342857142857149</v>
      </c>
    </row>
    <row r="3" spans="1:11" x14ac:dyDescent="0.35">
      <c r="A3">
        <v>2</v>
      </c>
      <c r="B3" t="s">
        <v>45</v>
      </c>
      <c r="C3">
        <v>1.45</v>
      </c>
      <c r="D3">
        <f t="shared" si="0"/>
        <v>0.16136800223497488</v>
      </c>
      <c r="E3">
        <f t="shared" si="1"/>
        <v>0.16373849805388888</v>
      </c>
      <c r="F3">
        <f t="shared" si="2"/>
        <v>-6.6256151092993584E-2</v>
      </c>
      <c r="G3">
        <f t="shared" si="3"/>
        <v>11</v>
      </c>
      <c r="H3">
        <f t="shared" si="4"/>
        <v>9.0909090909090912E-2</v>
      </c>
      <c r="J3" t="s">
        <v>133</v>
      </c>
      <c r="K3">
        <f>AVERAGE(D2:D22)</f>
        <v>0.56601414153929208</v>
      </c>
    </row>
    <row r="4" spans="1:11" x14ac:dyDescent="0.35">
      <c r="A4">
        <v>3</v>
      </c>
      <c r="B4" t="s">
        <v>79</v>
      </c>
      <c r="C4">
        <v>1.48</v>
      </c>
      <c r="D4">
        <f t="shared" si="0"/>
        <v>0.17026171539495738</v>
      </c>
      <c r="E4">
        <f t="shared" si="1"/>
        <v>0.15661998279912709</v>
      </c>
      <c r="F4">
        <f t="shared" si="2"/>
        <v>-6.1982738175438513E-2</v>
      </c>
      <c r="G4">
        <f t="shared" si="3"/>
        <v>7.333333333333333</v>
      </c>
      <c r="H4">
        <f t="shared" si="4"/>
        <v>0.13636363636363638</v>
      </c>
      <c r="J4" t="s">
        <v>134</v>
      </c>
      <c r="K4">
        <f>SUM(E2:E22)</f>
        <v>1.9812101526059718</v>
      </c>
    </row>
    <row r="5" spans="1:11" x14ac:dyDescent="0.35">
      <c r="A5">
        <v>4</v>
      </c>
      <c r="B5" t="s">
        <v>83</v>
      </c>
      <c r="C5">
        <v>1.51</v>
      </c>
      <c r="D5">
        <f t="shared" si="0"/>
        <v>0.17897694729316943</v>
      </c>
      <c r="E5">
        <f t="shared" si="1"/>
        <v>0.14979778972991087</v>
      </c>
      <c r="F5">
        <f t="shared" si="2"/>
        <v>-5.7977316241335349E-2</v>
      </c>
      <c r="G5">
        <f t="shared" si="3"/>
        <v>5.5</v>
      </c>
      <c r="H5">
        <f t="shared" si="4"/>
        <v>0.18181818181818182</v>
      </c>
      <c r="J5" t="s">
        <v>135</v>
      </c>
      <c r="K5">
        <f>SUM(F2:F22)</f>
        <v>9.8151087333665094E-2</v>
      </c>
    </row>
    <row r="6" spans="1:11" x14ac:dyDescent="0.35">
      <c r="A6">
        <v>5</v>
      </c>
      <c r="B6" t="s">
        <v>99</v>
      </c>
      <c r="C6">
        <v>1.64</v>
      </c>
      <c r="D6">
        <f t="shared" si="0"/>
        <v>0.21484384804769785</v>
      </c>
      <c r="E6">
        <f t="shared" si="1"/>
        <v>0.12332057503097243</v>
      </c>
      <c r="F6">
        <f t="shared" si="2"/>
        <v>-4.3306522527178759E-2</v>
      </c>
      <c r="G6">
        <f t="shared" si="3"/>
        <v>4.4000000000000004</v>
      </c>
      <c r="H6">
        <f t="shared" si="4"/>
        <v>0.22727272727272727</v>
      </c>
      <c r="J6" t="s">
        <v>136</v>
      </c>
      <c r="K6">
        <f>VAR(D2:D22)</f>
        <v>9.9060507630298653E-2</v>
      </c>
    </row>
    <row r="7" spans="1:11" x14ac:dyDescent="0.35">
      <c r="A7">
        <v>6</v>
      </c>
      <c r="B7" t="s">
        <v>116</v>
      </c>
      <c r="C7">
        <v>1.74</v>
      </c>
      <c r="D7">
        <f t="shared" si="0"/>
        <v>0.24054924828259971</v>
      </c>
      <c r="E7">
        <f t="shared" si="1"/>
        <v>0.10592739674259016</v>
      </c>
      <c r="F7">
        <f t="shared" si="2"/>
        <v>-3.4475648873786409E-2</v>
      </c>
      <c r="G7">
        <f t="shared" si="3"/>
        <v>3.6666666666666665</v>
      </c>
      <c r="H7">
        <f t="shared" si="4"/>
        <v>0.27272727272727276</v>
      </c>
      <c r="J7" t="s">
        <v>137</v>
      </c>
      <c r="K7">
        <f>STDEV(D2:D22)</f>
        <v>0.3147387927000716</v>
      </c>
    </row>
    <row r="8" spans="1:11" x14ac:dyDescent="0.35">
      <c r="A8">
        <v>7</v>
      </c>
      <c r="B8" t="s">
        <v>15</v>
      </c>
      <c r="C8">
        <v>2.89</v>
      </c>
      <c r="D8">
        <f t="shared" si="0"/>
        <v>0.46089784275654788</v>
      </c>
      <c r="E8">
        <f t="shared" si="1"/>
        <v>1.104943626978315E-2</v>
      </c>
      <c r="F8">
        <f t="shared" si="2"/>
        <v>-1.1614758443154161E-3</v>
      </c>
      <c r="G8">
        <f t="shared" si="3"/>
        <v>3.1428571428571428</v>
      </c>
      <c r="H8">
        <f t="shared" si="4"/>
        <v>0.31818181818181818</v>
      </c>
      <c r="J8" t="s">
        <v>138</v>
      </c>
      <c r="K8">
        <f>SKEW(D2:D22)</f>
        <v>0.17397225369778979</v>
      </c>
    </row>
    <row r="9" spans="1:11" x14ac:dyDescent="0.35">
      <c r="A9">
        <v>8</v>
      </c>
      <c r="B9" t="s">
        <v>107</v>
      </c>
      <c r="C9">
        <v>3.19</v>
      </c>
      <c r="D9">
        <f t="shared" si="0"/>
        <v>0.50379068305718111</v>
      </c>
      <c r="E9">
        <f t="shared" si="1"/>
        <v>3.8717587854749879E-3</v>
      </c>
      <c r="F9">
        <f t="shared" si="2"/>
        <v>-2.409142220407513E-4</v>
      </c>
      <c r="G9">
        <f t="shared" si="3"/>
        <v>2.75</v>
      </c>
      <c r="H9">
        <f t="shared" si="4"/>
        <v>0.36363636363636365</v>
      </c>
      <c r="J9" t="s">
        <v>139</v>
      </c>
      <c r="K9">
        <v>0.1</v>
      </c>
    </row>
    <row r="10" spans="1:11" x14ac:dyDescent="0.35">
      <c r="A10">
        <v>9</v>
      </c>
      <c r="B10" t="s">
        <v>39</v>
      </c>
      <c r="C10">
        <v>3.36</v>
      </c>
      <c r="D10">
        <f t="shared" si="0"/>
        <v>0.52633927738984398</v>
      </c>
      <c r="E10">
        <f t="shared" si="1"/>
        <v>1.5740948452771619E-3</v>
      </c>
      <c r="F10">
        <f t="shared" si="2"/>
        <v>-6.2451999144717919E-5</v>
      </c>
      <c r="G10">
        <f t="shared" si="3"/>
        <v>2.4444444444444446</v>
      </c>
      <c r="H10">
        <f t="shared" si="4"/>
        <v>0.40909090909090906</v>
      </c>
      <c r="J10" t="s">
        <v>140</v>
      </c>
      <c r="K10">
        <v>0.2</v>
      </c>
    </row>
    <row r="11" spans="1:11" x14ac:dyDescent="0.35">
      <c r="A11">
        <v>10</v>
      </c>
      <c r="B11" t="s">
        <v>20</v>
      </c>
      <c r="C11">
        <v>3.9</v>
      </c>
      <c r="D11">
        <f t="shared" si="0"/>
        <v>0.59106460702649921</v>
      </c>
      <c r="E11">
        <f t="shared" si="1"/>
        <v>6.2752582112575559E-4</v>
      </c>
      <c r="F11">
        <f t="shared" si="2"/>
        <v>1.5719813924442055E-5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88</v>
      </c>
      <c r="C12">
        <v>4.03</v>
      </c>
      <c r="D12">
        <f t="shared" si="0"/>
        <v>0.60530504614110947</v>
      </c>
      <c r="E12">
        <f t="shared" si="1"/>
        <v>1.5437751844291148E-3</v>
      </c>
      <c r="F12">
        <f t="shared" si="2"/>
        <v>6.0656323498057399E-5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66</v>
      </c>
      <c r="C13">
        <v>4.21</v>
      </c>
      <c r="D13">
        <f t="shared" si="0"/>
        <v>0.62428209583566829</v>
      </c>
      <c r="E13">
        <f t="shared" si="1"/>
        <v>3.3951544978845869E-3</v>
      </c>
      <c r="F13">
        <f t="shared" si="2"/>
        <v>1.9782870711187523E-4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33</v>
      </c>
      <c r="C14">
        <v>4.43</v>
      </c>
      <c r="D14">
        <f t="shared" si="0"/>
        <v>0.64640372622306952</v>
      </c>
      <c r="E14">
        <f t="shared" si="1"/>
        <v>6.4624853256302238E-3</v>
      </c>
      <c r="F14">
        <f t="shared" si="2"/>
        <v>5.1951651135241986E-4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94</v>
      </c>
      <c r="C15">
        <v>4.58</v>
      </c>
      <c r="D15">
        <f t="shared" si="0"/>
        <v>0.66086547800386919</v>
      </c>
      <c r="E15">
        <f t="shared" si="1"/>
        <v>8.9967760291164156E-3</v>
      </c>
      <c r="F15">
        <f t="shared" si="2"/>
        <v>8.5335623023416311E-4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111</v>
      </c>
      <c r="C16">
        <v>4.59</v>
      </c>
      <c r="D16">
        <f t="shared" si="0"/>
        <v>0.66181268553726125</v>
      </c>
      <c r="E16">
        <f t="shared" si="1"/>
        <v>9.1773610321308347E-3</v>
      </c>
      <c r="F16">
        <f t="shared" si="2"/>
        <v>8.7917782462183347E-4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27</v>
      </c>
      <c r="C17">
        <v>5.2</v>
      </c>
      <c r="D17">
        <f t="shared" si="0"/>
        <v>0.71600334363479923</v>
      </c>
      <c r="E17">
        <f t="shared" si="1"/>
        <v>2.2496760745246886E-2</v>
      </c>
      <c r="F17">
        <f t="shared" si="2"/>
        <v>3.3742711939131072E-3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103</v>
      </c>
      <c r="C18">
        <v>5.71</v>
      </c>
      <c r="D18">
        <f t="shared" si="0"/>
        <v>0.75663610824584804</v>
      </c>
      <c r="E18">
        <f t="shared" si="1"/>
        <v>3.6336734191075325E-2</v>
      </c>
      <c r="F18">
        <f t="shared" si="2"/>
        <v>6.9265797351961344E-3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73</v>
      </c>
      <c r="C19">
        <v>6.22</v>
      </c>
      <c r="D19">
        <f t="shared" si="0"/>
        <v>0.79379038469081864</v>
      </c>
      <c r="E19">
        <f t="shared" si="1"/>
        <v>5.1882016944223348E-2</v>
      </c>
      <c r="F19">
        <f t="shared" si="2"/>
        <v>1.1817490906679039E-2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56</v>
      </c>
      <c r="C20">
        <v>12.33</v>
      </c>
      <c r="D20">
        <f t="shared" si="0"/>
        <v>1.0909630765957317</v>
      </c>
      <c r="E20">
        <f t="shared" si="1"/>
        <v>0.27557138441689</v>
      </c>
      <c r="F20">
        <f t="shared" si="2"/>
        <v>0.14466090478167512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8</v>
      </c>
      <c r="C21">
        <v>12.74</v>
      </c>
      <c r="D21">
        <f t="shared" si="0"/>
        <v>1.1051694279993316</v>
      </c>
      <c r="E21">
        <f t="shared" si="1"/>
        <v>0.29068842291780728</v>
      </c>
      <c r="F21">
        <f t="shared" si="2"/>
        <v>0.15672619992886749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49</v>
      </c>
      <c r="C22">
        <v>13.07</v>
      </c>
      <c r="D22">
        <f t="shared" si="0"/>
        <v>1.1162755875805443</v>
      </c>
      <c r="E22">
        <f t="shared" si="1"/>
        <v>0.30278765899940996</v>
      </c>
      <c r="F22">
        <f t="shared" si="2"/>
        <v>0.16661237508446092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141</v>
      </c>
      <c r="C25" t="s">
        <v>148</v>
      </c>
      <c r="D25" t="s">
        <v>149</v>
      </c>
      <c r="E25" t="s">
        <v>143</v>
      </c>
      <c r="F25" t="s">
        <v>144</v>
      </c>
      <c r="G25" t="s">
        <v>145</v>
      </c>
      <c r="H25" s="1" t="s">
        <v>146</v>
      </c>
    </row>
    <row r="26" spans="1:8" x14ac:dyDescent="0.35">
      <c r="B26">
        <v>2</v>
      </c>
      <c r="C26">
        <v>-1.7000000000000001E-2</v>
      </c>
      <c r="D26">
        <v>-3.3000000000000002E-2</v>
      </c>
      <c r="E26">
        <f>(C26-D26)/($K$9-$K$10)</f>
        <v>-0.16</v>
      </c>
      <c r="F26" s="2">
        <f>C26+(E26*($K$8-$K$9))</f>
        <v>-2.8835560591646367E-2</v>
      </c>
      <c r="G26" s="2">
        <f t="shared" ref="G26:G32" si="5">$K$3+(F26*$K$7)</f>
        <v>0.55693847201184754</v>
      </c>
      <c r="H26" s="3">
        <f t="shared" ref="H26:H32" si="6">10^G26</f>
        <v>3.6052756222758702</v>
      </c>
    </row>
    <row r="27" spans="1:8" x14ac:dyDescent="0.35">
      <c r="B27">
        <v>5</v>
      </c>
      <c r="C27">
        <v>0.83599999999999997</v>
      </c>
      <c r="D27">
        <v>0.83</v>
      </c>
      <c r="E27">
        <f t="shared" ref="E27:E32" si="7">(C27-D27)/($K$9-$K$10)</f>
        <v>-6.0000000000000053E-2</v>
      </c>
      <c r="F27" s="2">
        <f t="shared" ref="F27:F32" si="8">C27+(E27*($K$8-$K$9))</f>
        <v>0.83156166477813254</v>
      </c>
      <c r="G27" s="2">
        <f t="shared" si="5"/>
        <v>0.82773885596722319</v>
      </c>
      <c r="H27" s="3">
        <f t="shared" si="6"/>
        <v>6.7257211278226299</v>
      </c>
    </row>
    <row r="28" spans="1:8" x14ac:dyDescent="0.35">
      <c r="B28">
        <v>10</v>
      </c>
      <c r="C28">
        <v>1.292</v>
      </c>
      <c r="D28">
        <v>1.3009999999999999</v>
      </c>
      <c r="E28">
        <f t="shared" si="7"/>
        <v>8.999999999999897E-2</v>
      </c>
      <c r="F28" s="2">
        <f t="shared" si="8"/>
        <v>1.2986575028328011</v>
      </c>
      <c r="G28" s="2">
        <f t="shared" si="5"/>
        <v>0.97475203611177774</v>
      </c>
      <c r="H28" s="3">
        <f t="shared" si="6"/>
        <v>9.435220110701783</v>
      </c>
    </row>
    <row r="29" spans="1:8" x14ac:dyDescent="0.35">
      <c r="B29">
        <v>25</v>
      </c>
      <c r="C29">
        <v>1.7849999999999999</v>
      </c>
      <c r="D29">
        <v>1.8180000000000001</v>
      </c>
      <c r="E29">
        <f t="shared" si="7"/>
        <v>0.3300000000000014</v>
      </c>
      <c r="F29" s="2">
        <f t="shared" si="8"/>
        <v>1.8094108437202707</v>
      </c>
      <c r="G29" s="2">
        <f t="shared" si="5"/>
        <v>1.135505925990228</v>
      </c>
      <c r="H29" s="3">
        <f t="shared" si="6"/>
        <v>13.661737171357897</v>
      </c>
    </row>
    <row r="30" spans="1:8" x14ac:dyDescent="0.35">
      <c r="B30">
        <v>50</v>
      </c>
      <c r="C30">
        <v>2.1070000000000002</v>
      </c>
      <c r="D30">
        <v>2.1589999999999998</v>
      </c>
      <c r="E30">
        <f t="shared" si="7"/>
        <v>0.51999999999999602</v>
      </c>
      <c r="F30" s="2">
        <f t="shared" si="8"/>
        <v>2.1454655719228506</v>
      </c>
      <c r="G30" s="2">
        <f t="shared" si="5"/>
        <v>1.2412753854258587</v>
      </c>
      <c r="H30" s="3">
        <f t="shared" si="6"/>
        <v>17.429117005495865</v>
      </c>
    </row>
    <row r="31" spans="1:8" x14ac:dyDescent="0.35">
      <c r="B31">
        <v>100</v>
      </c>
      <c r="C31">
        <v>2.4</v>
      </c>
      <c r="D31">
        <v>2.472</v>
      </c>
      <c r="E31">
        <f t="shared" si="7"/>
        <v>0.72000000000000064</v>
      </c>
      <c r="F31" s="2">
        <f t="shared" si="8"/>
        <v>2.4532600226624086</v>
      </c>
      <c r="G31" s="2">
        <f t="shared" si="5"/>
        <v>1.3381502392514089</v>
      </c>
      <c r="H31" s="3">
        <f t="shared" si="6"/>
        <v>21.784632566773144</v>
      </c>
    </row>
    <row r="32" spans="1:8" x14ac:dyDescent="0.35">
      <c r="B32">
        <v>200</v>
      </c>
      <c r="C32">
        <v>2.67</v>
      </c>
      <c r="D32">
        <v>2.7629999999999999</v>
      </c>
      <c r="E32">
        <f t="shared" si="7"/>
        <v>0.92999999999999972</v>
      </c>
      <c r="F32" s="2">
        <f t="shared" si="8"/>
        <v>2.7387941959389446</v>
      </c>
      <c r="G32" s="2">
        <f t="shared" si="5"/>
        <v>1.4280189202230789</v>
      </c>
      <c r="H32" s="3">
        <f t="shared" si="6"/>
        <v>26.792850464645419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2019-04-16T21:08:54Z</dcterms:modified>
</cp:coreProperties>
</file>