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Lyairun\"/>
    </mc:Choice>
  </mc:AlternateContent>
  <xr:revisionPtr revIDLastSave="0" documentId="13_ncr:1_{909C75E7-1E89-44F8-9151-1372C6B0890D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11" i="3" s="1"/>
  <c r="H11" i="3" s="1"/>
  <c r="E24" i="2"/>
  <c r="E23" i="2"/>
  <c r="E22" i="2"/>
  <c r="E21" i="2"/>
  <c r="E20" i="2"/>
  <c r="E19" i="2"/>
  <c r="E18" i="2"/>
  <c r="D14" i="2"/>
  <c r="D13" i="2"/>
  <c r="D12" i="2"/>
  <c r="D11" i="2"/>
  <c r="D10" i="2"/>
  <c r="D9" i="2"/>
  <c r="D8" i="2"/>
  <c r="D7" i="2"/>
  <c r="D6" i="2"/>
  <c r="K8" i="2" s="1"/>
  <c r="D5" i="2"/>
  <c r="D4" i="2"/>
  <c r="D3" i="2"/>
  <c r="K2" i="2"/>
  <c r="D2" i="2"/>
  <c r="K1" i="2"/>
  <c r="G13" i="2" s="1"/>
  <c r="H13" i="2" s="1"/>
  <c r="I8" i="1"/>
  <c r="I3" i="1"/>
  <c r="I9" i="1"/>
  <c r="I13" i="1"/>
  <c r="I15" i="1"/>
  <c r="I5" i="1"/>
  <c r="I11" i="1"/>
  <c r="I6" i="1"/>
  <c r="I12" i="1"/>
  <c r="I7" i="1"/>
  <c r="I4" i="1"/>
  <c r="I10" i="1"/>
  <c r="H8" i="1"/>
  <c r="H3" i="1"/>
  <c r="H9" i="1"/>
  <c r="H13" i="1"/>
  <c r="H15" i="1"/>
  <c r="H5" i="1"/>
  <c r="H11" i="1"/>
  <c r="H6" i="1"/>
  <c r="H12" i="1"/>
  <c r="H7" i="1"/>
  <c r="H4" i="1"/>
  <c r="H10" i="1"/>
  <c r="I14" i="1"/>
  <c r="H14" i="1"/>
  <c r="G7" i="3" l="1"/>
  <c r="H7" i="3" s="1"/>
  <c r="G5" i="3"/>
  <c r="H5" i="3" s="1"/>
  <c r="K7" i="3"/>
  <c r="G3" i="3"/>
  <c r="H3" i="3" s="1"/>
  <c r="G12" i="3"/>
  <c r="H12" i="3" s="1"/>
  <c r="K8" i="3"/>
  <c r="F18" i="3" s="1"/>
  <c r="G9" i="3"/>
  <c r="H9" i="3" s="1"/>
  <c r="G13" i="3"/>
  <c r="H13" i="3" s="1"/>
  <c r="G10" i="3"/>
  <c r="H10" i="3" s="1"/>
  <c r="G14" i="3"/>
  <c r="H14" i="3" s="1"/>
  <c r="K6" i="3"/>
  <c r="G2" i="3"/>
  <c r="H2" i="3" s="1"/>
  <c r="K3" i="3"/>
  <c r="E11" i="3" s="1"/>
  <c r="G4" i="3"/>
  <c r="H4" i="3" s="1"/>
  <c r="G6" i="3"/>
  <c r="H6" i="3" s="1"/>
  <c r="G8" i="3"/>
  <c r="H8" i="3" s="1"/>
  <c r="F20" i="2"/>
  <c r="K7" i="2"/>
  <c r="K6" i="2"/>
  <c r="F18" i="2"/>
  <c r="F22" i="2"/>
  <c r="G3" i="2"/>
  <c r="H3" i="2" s="1"/>
  <c r="F21" i="2"/>
  <c r="G5" i="2"/>
  <c r="H5" i="2" s="1"/>
  <c r="G7" i="2"/>
  <c r="H7" i="2" s="1"/>
  <c r="G9" i="2"/>
  <c r="H9" i="2" s="1"/>
  <c r="F19" i="2"/>
  <c r="F23" i="2"/>
  <c r="F24" i="2"/>
  <c r="G10" i="2"/>
  <c r="H10" i="2" s="1"/>
  <c r="E12" i="2"/>
  <c r="G14" i="2"/>
  <c r="H14" i="2" s="1"/>
  <c r="G2" i="2"/>
  <c r="H2" i="2" s="1"/>
  <c r="K3" i="2"/>
  <c r="F8" i="2" s="1"/>
  <c r="G4" i="2"/>
  <c r="H4" i="2" s="1"/>
  <c r="G6" i="2"/>
  <c r="H6" i="2" s="1"/>
  <c r="G8" i="2"/>
  <c r="H8" i="2" s="1"/>
  <c r="G11" i="2"/>
  <c r="H11" i="2" s="1"/>
  <c r="G12" i="2"/>
  <c r="H12" i="2" s="1"/>
  <c r="E8" i="3" l="1"/>
  <c r="F8" i="3"/>
  <c r="E9" i="3"/>
  <c r="E4" i="3"/>
  <c r="F2" i="3"/>
  <c r="E2" i="3"/>
  <c r="E6" i="3"/>
  <c r="E13" i="3"/>
  <c r="F12" i="3"/>
  <c r="F6" i="3"/>
  <c r="F24" i="3"/>
  <c r="G24" i="3" s="1"/>
  <c r="H24" i="3" s="1"/>
  <c r="F23" i="3"/>
  <c r="G23" i="3" s="1"/>
  <c r="H23" i="3" s="1"/>
  <c r="F22" i="3"/>
  <c r="G22" i="3" s="1"/>
  <c r="H22" i="3" s="1"/>
  <c r="F21" i="3"/>
  <c r="G21" i="3" s="1"/>
  <c r="H21" i="3" s="1"/>
  <c r="E7" i="3"/>
  <c r="E5" i="3"/>
  <c r="E3" i="3"/>
  <c r="E14" i="3"/>
  <c r="F13" i="3"/>
  <c r="G18" i="3"/>
  <c r="H18" i="3" s="1"/>
  <c r="F14" i="3"/>
  <c r="F10" i="3"/>
  <c r="E10" i="3"/>
  <c r="F9" i="3"/>
  <c r="F7" i="3"/>
  <c r="F5" i="3"/>
  <c r="F3" i="3"/>
  <c r="E12" i="3"/>
  <c r="F4" i="3"/>
  <c r="F20" i="3"/>
  <c r="G20" i="3" s="1"/>
  <c r="H20" i="3" s="1"/>
  <c r="F19" i="3"/>
  <c r="G19" i="3" s="1"/>
  <c r="H19" i="3" s="1"/>
  <c r="F11" i="3"/>
  <c r="E14" i="2"/>
  <c r="F13" i="2"/>
  <c r="E10" i="2"/>
  <c r="F9" i="2"/>
  <c r="F7" i="2"/>
  <c r="F5" i="2"/>
  <c r="F3" i="2"/>
  <c r="E11" i="2"/>
  <c r="E8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E7" i="2"/>
  <c r="E5" i="2"/>
  <c r="E3" i="2"/>
  <c r="F10" i="2"/>
  <c r="F14" i="2"/>
  <c r="E6" i="2"/>
  <c r="E4" i="2"/>
  <c r="E2" i="2"/>
  <c r="F6" i="2"/>
  <c r="F12" i="2"/>
  <c r="F2" i="2"/>
  <c r="E9" i="2"/>
  <c r="F11" i="2"/>
  <c r="E13" i="2"/>
  <c r="F4" i="2"/>
  <c r="K5" i="3" l="1"/>
  <c r="K4" i="3"/>
  <c r="K4" i="2"/>
  <c r="K5" i="2"/>
</calcChain>
</file>

<file path=xl/sharedStrings.xml><?xml version="1.0" encoding="utf-8"?>
<sst xmlns="http://schemas.openxmlformats.org/spreadsheetml/2006/main" count="177" uniqueCount="117">
  <si>
    <t>Lyairun</t>
  </si>
  <si>
    <t>start_date</t>
  </si>
  <si>
    <t>end_date</t>
  </si>
  <si>
    <t>duration</t>
  </si>
  <si>
    <t>peak</t>
  </si>
  <si>
    <t>sum</t>
  </si>
  <si>
    <t>average</t>
  </si>
  <si>
    <t>median</t>
  </si>
  <si>
    <t>05/01/1961</t>
  </si>
  <si>
    <t>04/01/1962</t>
  </si>
  <si>
    <t>11</t>
  </si>
  <si>
    <t>-3.09</t>
  </si>
  <si>
    <t>-17.22</t>
  </si>
  <si>
    <t>-1.57</t>
  </si>
  <si>
    <t>-1.58</t>
  </si>
  <si>
    <t>03/01/1963</t>
  </si>
  <si>
    <t>09/01/1963</t>
  </si>
  <si>
    <t>6</t>
  </si>
  <si>
    <t>-1.03</t>
  </si>
  <si>
    <t>-4.68</t>
  </si>
  <si>
    <t>-0.78</t>
  </si>
  <si>
    <t>-0.9</t>
  </si>
  <si>
    <t>09/01/1966</t>
  </si>
  <si>
    <t>10/01/1966</t>
  </si>
  <si>
    <t>1</t>
  </si>
  <si>
    <t>-1.3</t>
  </si>
  <si>
    <t>04/01/1967</t>
  </si>
  <si>
    <t>10/01/1967</t>
  </si>
  <si>
    <t>-1.38</t>
  </si>
  <si>
    <t>-5.39</t>
  </si>
  <si>
    <t>-0.92</t>
  </si>
  <si>
    <t>03/01/1971</t>
  </si>
  <si>
    <t>03/01/1972</t>
  </si>
  <si>
    <t>12</t>
  </si>
  <si>
    <t>-2.25</t>
  </si>
  <si>
    <t>-16.27</t>
  </si>
  <si>
    <t>-1.36</t>
  </si>
  <si>
    <t>-1.4</t>
  </si>
  <si>
    <t>11/01/1973</t>
  </si>
  <si>
    <t>09/01/1975</t>
  </si>
  <si>
    <t>22</t>
  </si>
  <si>
    <t>-3.36</t>
  </si>
  <si>
    <t>-24.1</t>
  </si>
  <si>
    <t>-1.1</t>
  </si>
  <si>
    <t>-0.77</t>
  </si>
  <si>
    <t>08/01/1976</t>
  </si>
  <si>
    <t>01/01/1977</t>
  </si>
  <si>
    <t>5</t>
  </si>
  <si>
    <t>-1.24</t>
  </si>
  <si>
    <t>-2.79</t>
  </si>
  <si>
    <t>-0.56</t>
  </si>
  <si>
    <t>-0.33</t>
  </si>
  <si>
    <t>04/01/1977</t>
  </si>
  <si>
    <t>10/01/1977</t>
  </si>
  <si>
    <t>-1.8</t>
  </si>
  <si>
    <t>-6.67</t>
  </si>
  <si>
    <t>-1.11</t>
  </si>
  <si>
    <t>-1.16</t>
  </si>
  <si>
    <t>12/01/1980</t>
  </si>
  <si>
    <t>06/01/1981</t>
  </si>
  <si>
    <t>-1.49</t>
  </si>
  <si>
    <t>-3.67</t>
  </si>
  <si>
    <t>-0.61</t>
  </si>
  <si>
    <t>-0.32</t>
  </si>
  <si>
    <t>04/01/1982</t>
  </si>
  <si>
    <t>10/01/1982</t>
  </si>
  <si>
    <t>-1.65</t>
  </si>
  <si>
    <t>-7.66</t>
  </si>
  <si>
    <t>-1.28</t>
  </si>
  <si>
    <t>01/01/1984</t>
  </si>
  <si>
    <t>04/01/1984</t>
  </si>
  <si>
    <t>3</t>
  </si>
  <si>
    <t>-2.04</t>
  </si>
  <si>
    <t>-3.99</t>
  </si>
  <si>
    <t>-1.33</t>
  </si>
  <si>
    <t>-1.47</t>
  </si>
  <si>
    <t>10/01/1984</t>
  </si>
  <si>
    <t>12/01/1984</t>
  </si>
  <si>
    <t>2</t>
  </si>
  <si>
    <t>-1.13</t>
  </si>
  <si>
    <t>-1.71</t>
  </si>
  <si>
    <t>-0.85</t>
  </si>
  <si>
    <t>02/01/1986</t>
  </si>
  <si>
    <t>09/01/1986</t>
  </si>
  <si>
    <t>7</t>
  </si>
  <si>
    <t>-1.48</t>
  </si>
  <si>
    <t>-6.08</t>
  </si>
  <si>
    <t>-0.87</t>
  </si>
  <si>
    <t>-0.89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</si>
  <si>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</si>
  <si>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</si>
  <si>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</si>
  <si>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</si>
  <si>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</si>
  <si>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</si>
  <si>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</si>
  <si>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</si>
  <si>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</si>
  <si>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</si>
  <si>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</si>
  <si>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</si>
  <si>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</si>
  <si>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</si>
  <si>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</si>
  <si>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</si>
  <si>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</si>
  <si>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</si>
  <si>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</si>
  <si>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</si>
  <si>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</si>
  <si>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</si>
  <si>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</si>
  <si>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</si>
  <si>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(-0.5)</t>
  </si>
  <si>
    <t>K (-0.6)</t>
  </si>
  <si>
    <t>K (0.1)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</si>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</sst>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workbookViewId="0">
      <selection activeCell="I15" sqref="I3:I15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89</v>
      </c>
    </row>
    <row r="3" spans="1:9" x14ac:dyDescent="0.35">
      <c r="A3" t="s">
        <v>22</v>
      </c>
      <c r="B3" t="s">
        <v>23</v>
      </c>
      <c r="C3" t="s">
        <v>24</v>
      </c>
      <c r="D3" t="s">
        <v>25</v>
      </c>
      <c r="E3" t="s">
        <v>25</v>
      </c>
      <c r="F3" t="s">
        <v>25</v>
      </c>
      <c r="G3" t="s">
        <v>25</v>
      </c>
      <c r="H3">
        <f>C3*1</f>
        <v>1</v>
      </c>
      <c r="I3">
        <f>E3*-1</f>
        <v>1.3</v>
      </c>
    </row>
    <row r="4" spans="1:9" x14ac:dyDescent="0.35">
      <c r="A4" t="s">
        <v>76</v>
      </c>
      <c r="B4" t="s">
        <v>77</v>
      </c>
      <c r="C4" t="s">
        <v>78</v>
      </c>
      <c r="D4" t="s">
        <v>79</v>
      </c>
      <c r="E4" t="s">
        <v>80</v>
      </c>
      <c r="F4" t="s">
        <v>81</v>
      </c>
      <c r="G4" t="s">
        <v>81</v>
      </c>
      <c r="H4">
        <f>C4*1</f>
        <v>2</v>
      </c>
      <c r="I4">
        <f>E4*-1</f>
        <v>1.71</v>
      </c>
    </row>
    <row r="5" spans="1:9" x14ac:dyDescent="0.35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>
        <f>C5*1</f>
        <v>5</v>
      </c>
      <c r="I5">
        <f>E5*-1</f>
        <v>2.79</v>
      </c>
    </row>
    <row r="6" spans="1:9" x14ac:dyDescent="0.35">
      <c r="A6" t="s">
        <v>58</v>
      </c>
      <c r="B6" t="s">
        <v>59</v>
      </c>
      <c r="C6" t="s">
        <v>17</v>
      </c>
      <c r="D6" t="s">
        <v>60</v>
      </c>
      <c r="E6" t="s">
        <v>61</v>
      </c>
      <c r="F6" t="s">
        <v>62</v>
      </c>
      <c r="G6" t="s">
        <v>63</v>
      </c>
      <c r="H6">
        <f>C6*1</f>
        <v>6</v>
      </c>
      <c r="I6">
        <f>E6*-1</f>
        <v>3.67</v>
      </c>
    </row>
    <row r="7" spans="1:9" x14ac:dyDescent="0.35">
      <c r="A7" t="s">
        <v>69</v>
      </c>
      <c r="B7" t="s">
        <v>70</v>
      </c>
      <c r="C7" t="s">
        <v>71</v>
      </c>
      <c r="D7" t="s">
        <v>72</v>
      </c>
      <c r="E7" t="s">
        <v>73</v>
      </c>
      <c r="F7" t="s">
        <v>74</v>
      </c>
      <c r="G7" t="s">
        <v>75</v>
      </c>
      <c r="H7">
        <f>C7*1</f>
        <v>3</v>
      </c>
      <c r="I7">
        <f>E7*-1</f>
        <v>3.99</v>
      </c>
    </row>
    <row r="8" spans="1:9" x14ac:dyDescent="0.35">
      <c r="A8" t="s">
        <v>15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21</v>
      </c>
      <c r="H8">
        <f>C8*1</f>
        <v>6</v>
      </c>
      <c r="I8">
        <f>E8*-1</f>
        <v>4.68</v>
      </c>
    </row>
    <row r="9" spans="1:9" x14ac:dyDescent="0.35">
      <c r="A9" t="s">
        <v>26</v>
      </c>
      <c r="B9" t="s">
        <v>27</v>
      </c>
      <c r="C9" t="s">
        <v>17</v>
      </c>
      <c r="D9" t="s">
        <v>28</v>
      </c>
      <c r="E9" t="s">
        <v>29</v>
      </c>
      <c r="F9" t="s">
        <v>21</v>
      </c>
      <c r="G9" t="s">
        <v>30</v>
      </c>
      <c r="H9">
        <f>C9*1</f>
        <v>6</v>
      </c>
      <c r="I9">
        <f>E9*-1</f>
        <v>5.39</v>
      </c>
    </row>
    <row r="10" spans="1:9" x14ac:dyDescent="0.35">
      <c r="A10" t="s">
        <v>82</v>
      </c>
      <c r="B10" t="s">
        <v>83</v>
      </c>
      <c r="C10" t="s">
        <v>84</v>
      </c>
      <c r="D10" t="s">
        <v>85</v>
      </c>
      <c r="E10" t="s">
        <v>86</v>
      </c>
      <c r="F10" t="s">
        <v>87</v>
      </c>
      <c r="G10" t="s">
        <v>88</v>
      </c>
      <c r="H10">
        <f>C10*1</f>
        <v>7</v>
      </c>
      <c r="I10">
        <f>E10*-1</f>
        <v>6.08</v>
      </c>
    </row>
    <row r="11" spans="1:9" x14ac:dyDescent="0.35">
      <c r="A11" t="s">
        <v>52</v>
      </c>
      <c r="B11" t="s">
        <v>53</v>
      </c>
      <c r="C11" t="s">
        <v>17</v>
      </c>
      <c r="D11" t="s">
        <v>54</v>
      </c>
      <c r="E11" t="s">
        <v>55</v>
      </c>
      <c r="F11" t="s">
        <v>56</v>
      </c>
      <c r="G11" t="s">
        <v>57</v>
      </c>
      <c r="H11">
        <f>C11*1</f>
        <v>6</v>
      </c>
      <c r="I11">
        <f>E11*-1</f>
        <v>6.67</v>
      </c>
    </row>
    <row r="12" spans="1:9" x14ac:dyDescent="0.35">
      <c r="A12" t="s">
        <v>64</v>
      </c>
      <c r="B12" t="s">
        <v>65</v>
      </c>
      <c r="C12" t="s">
        <v>17</v>
      </c>
      <c r="D12" t="s">
        <v>66</v>
      </c>
      <c r="E12" t="s">
        <v>67</v>
      </c>
      <c r="F12" t="s">
        <v>68</v>
      </c>
      <c r="G12" t="s">
        <v>48</v>
      </c>
      <c r="H12">
        <f>C12*1</f>
        <v>6</v>
      </c>
      <c r="I12">
        <f>E12*-1</f>
        <v>7.66</v>
      </c>
    </row>
    <row r="13" spans="1:9" x14ac:dyDescent="0.35">
      <c r="A13" t="s">
        <v>31</v>
      </c>
      <c r="B13" t="s">
        <v>32</v>
      </c>
      <c r="C13" t="s">
        <v>33</v>
      </c>
      <c r="D13" t="s">
        <v>34</v>
      </c>
      <c r="E13" t="s">
        <v>35</v>
      </c>
      <c r="F13" t="s">
        <v>36</v>
      </c>
      <c r="G13" t="s">
        <v>37</v>
      </c>
      <c r="H13">
        <f>C13*1</f>
        <v>12</v>
      </c>
      <c r="I13">
        <f>E13*-1</f>
        <v>16.27</v>
      </c>
    </row>
    <row r="14" spans="1:9" x14ac:dyDescent="0.35">
      <c r="A14" t="s">
        <v>8</v>
      </c>
      <c r="B14" t="s">
        <v>9</v>
      </c>
      <c r="C14" t="s">
        <v>10</v>
      </c>
      <c r="D14" t="s">
        <v>11</v>
      </c>
      <c r="E14" t="s">
        <v>12</v>
      </c>
      <c r="F14" t="s">
        <v>13</v>
      </c>
      <c r="G14" t="s">
        <v>14</v>
      </c>
      <c r="H14">
        <f>C14*1</f>
        <v>11</v>
      </c>
      <c r="I14">
        <f>E14*-1</f>
        <v>17.22</v>
      </c>
    </row>
    <row r="15" spans="1:9" x14ac:dyDescent="0.35">
      <c r="A15" t="s">
        <v>38</v>
      </c>
      <c r="B15" t="s">
        <v>39</v>
      </c>
      <c r="C15" t="s">
        <v>40</v>
      </c>
      <c r="D15" t="s">
        <v>41</v>
      </c>
      <c r="E15" t="s">
        <v>42</v>
      </c>
      <c r="F15" t="s">
        <v>43</v>
      </c>
      <c r="G15" t="s">
        <v>44</v>
      </c>
      <c r="H15">
        <f>C15*1</f>
        <v>22</v>
      </c>
      <c r="I15">
        <f>E15*-1</f>
        <v>24.1</v>
      </c>
    </row>
  </sheetData>
  <sortState xmlns:xlrd2="http://schemas.microsoft.com/office/spreadsheetml/2017/richdata2" ref="A3:I16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CB8C4-BF18-46E7-B968-5AE19BC4E466}">
  <dimension ref="A1:K24"/>
  <sheetViews>
    <sheetView topLeftCell="A7" workbookViewId="0">
      <selection activeCell="D18" sqref="D18:D24"/>
    </sheetView>
  </sheetViews>
  <sheetFormatPr defaultRowHeight="14.5" x14ac:dyDescent="0.35"/>
  <sheetData>
    <row r="1" spans="1:11" x14ac:dyDescent="0.35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J1" t="s">
        <v>98</v>
      </c>
      <c r="K1">
        <f>COUNT(C2:C14)</f>
        <v>13</v>
      </c>
    </row>
    <row r="2" spans="1:11" x14ac:dyDescent="0.35">
      <c r="A2">
        <v>1</v>
      </c>
      <c r="B2" t="s">
        <v>22</v>
      </c>
      <c r="C2">
        <v>1</v>
      </c>
      <c r="D2">
        <f t="shared" ref="D2:D14" si="0">LOG(C2)</f>
        <v>0</v>
      </c>
      <c r="E2">
        <f t="shared" ref="E2:E14" si="1">(D2-$K$3)^2</f>
        <v>0.55399075275475917</v>
      </c>
      <c r="F2">
        <f t="shared" ref="F2:F14" si="2">(D2-$K$3)^3</f>
        <v>-0.41233839229394881</v>
      </c>
      <c r="G2">
        <f t="shared" ref="G2:G14" si="3">($K$1+1)/A2</f>
        <v>14</v>
      </c>
      <c r="H2">
        <f t="shared" ref="H2:H14" si="4">1/G2</f>
        <v>7.1428571428571425E-2</v>
      </c>
      <c r="J2" t="s">
        <v>99</v>
      </c>
      <c r="K2">
        <f>AVERAGE(C2:C14)</f>
        <v>7.1538461538461542</v>
      </c>
    </row>
    <row r="3" spans="1:11" x14ac:dyDescent="0.35">
      <c r="A3">
        <v>2</v>
      </c>
      <c r="B3" t="s">
        <v>76</v>
      </c>
      <c r="C3">
        <v>2</v>
      </c>
      <c r="D3">
        <f t="shared" si="0"/>
        <v>0.3010299956639812</v>
      </c>
      <c r="E3">
        <f t="shared" si="1"/>
        <v>0.19649321766386152</v>
      </c>
      <c r="F3">
        <f t="shared" si="2"/>
        <v>-8.7100640114416192E-2</v>
      </c>
      <c r="G3">
        <f t="shared" si="3"/>
        <v>7</v>
      </c>
      <c r="H3">
        <f t="shared" si="4"/>
        <v>0.14285714285714285</v>
      </c>
      <c r="J3" t="s">
        <v>100</v>
      </c>
      <c r="K3">
        <f>AVERAGE(D2:D14)</f>
        <v>0.74430555066770743</v>
      </c>
    </row>
    <row r="4" spans="1:11" x14ac:dyDescent="0.35">
      <c r="A4">
        <v>3</v>
      </c>
      <c r="B4" t="s">
        <v>69</v>
      </c>
      <c r="C4">
        <v>3</v>
      </c>
      <c r="D4">
        <f t="shared" si="0"/>
        <v>0.47712125471966244</v>
      </c>
      <c r="E4">
        <f t="shared" si="1"/>
        <v>7.138744800125249E-2</v>
      </c>
      <c r="F4">
        <f t="shared" si="2"/>
        <v>-1.9073605033742318E-2</v>
      </c>
      <c r="G4">
        <f t="shared" si="3"/>
        <v>4.666666666666667</v>
      </c>
      <c r="H4">
        <f t="shared" si="4"/>
        <v>0.21428571428571427</v>
      </c>
      <c r="J4" t="s">
        <v>101</v>
      </c>
      <c r="K4">
        <f>SUM(E2:E14)</f>
        <v>1.3979601112562707</v>
      </c>
    </row>
    <row r="5" spans="1:11" x14ac:dyDescent="0.35">
      <c r="A5">
        <v>4</v>
      </c>
      <c r="B5" t="s">
        <v>45</v>
      </c>
      <c r="C5">
        <v>5</v>
      </c>
      <c r="D5">
        <f t="shared" si="0"/>
        <v>0.69897000433601886</v>
      </c>
      <c r="E5">
        <f t="shared" si="1"/>
        <v>2.0553117611926811E-3</v>
      </c>
      <c r="F5">
        <f t="shared" si="2"/>
        <v>-9.3178681575615223E-5</v>
      </c>
      <c r="G5">
        <f t="shared" si="3"/>
        <v>3.5</v>
      </c>
      <c r="H5">
        <f t="shared" si="4"/>
        <v>0.2857142857142857</v>
      </c>
      <c r="J5" t="s">
        <v>102</v>
      </c>
      <c r="K5">
        <f>SUM(F2:F14)</f>
        <v>-0.23964044255369277</v>
      </c>
    </row>
    <row r="6" spans="1:11" x14ac:dyDescent="0.35">
      <c r="A6">
        <v>5</v>
      </c>
      <c r="B6" t="s">
        <v>15</v>
      </c>
      <c r="C6">
        <v>6</v>
      </c>
      <c r="D6">
        <f t="shared" si="0"/>
        <v>0.77815125038364363</v>
      </c>
      <c r="E6">
        <f t="shared" si="1"/>
        <v>1.1455313892613241E-3</v>
      </c>
      <c r="F6">
        <f t="shared" si="2"/>
        <v>3.8771311416118003E-5</v>
      </c>
      <c r="G6">
        <f t="shared" si="3"/>
        <v>2.8</v>
      </c>
      <c r="H6">
        <f t="shared" si="4"/>
        <v>0.35714285714285715</v>
      </c>
      <c r="J6" t="s">
        <v>103</v>
      </c>
      <c r="K6">
        <f>VAR(D2:D14)</f>
        <v>0.11649667593802231</v>
      </c>
    </row>
    <row r="7" spans="1:11" x14ac:dyDescent="0.35">
      <c r="A7">
        <v>6</v>
      </c>
      <c r="B7" t="s">
        <v>26</v>
      </c>
      <c r="C7">
        <v>6</v>
      </c>
      <c r="D7">
        <f t="shared" si="0"/>
        <v>0.77815125038364363</v>
      </c>
      <c r="E7">
        <f t="shared" si="1"/>
        <v>1.1455313892613241E-3</v>
      </c>
      <c r="F7">
        <f t="shared" si="2"/>
        <v>3.8771311416118003E-5</v>
      </c>
      <c r="G7">
        <f t="shared" si="3"/>
        <v>2.3333333333333335</v>
      </c>
      <c r="H7">
        <f t="shared" si="4"/>
        <v>0.42857142857142855</v>
      </c>
      <c r="J7" t="s">
        <v>104</v>
      </c>
      <c r="K7">
        <f>STDEV(D2:D14)</f>
        <v>0.34131609387490403</v>
      </c>
    </row>
    <row r="8" spans="1:11" x14ac:dyDescent="0.35">
      <c r="A8">
        <v>7</v>
      </c>
      <c r="B8" t="s">
        <v>52</v>
      </c>
      <c r="C8">
        <v>6</v>
      </c>
      <c r="D8">
        <f t="shared" si="0"/>
        <v>0.77815125038364363</v>
      </c>
      <c r="E8">
        <f t="shared" si="1"/>
        <v>1.1455313892613241E-3</v>
      </c>
      <c r="F8">
        <f t="shared" si="2"/>
        <v>3.8771311416118003E-5</v>
      </c>
      <c r="G8">
        <f t="shared" si="3"/>
        <v>2</v>
      </c>
      <c r="H8">
        <f t="shared" si="4"/>
        <v>0.5</v>
      </c>
      <c r="J8" t="s">
        <v>105</v>
      </c>
      <c r="K8">
        <f>SKEW(D2:D14)</f>
        <v>-0.5935526300198839</v>
      </c>
    </row>
    <row r="9" spans="1:11" x14ac:dyDescent="0.35">
      <c r="A9">
        <v>8</v>
      </c>
      <c r="B9" t="s">
        <v>58</v>
      </c>
      <c r="C9">
        <v>6</v>
      </c>
      <c r="D9">
        <f t="shared" si="0"/>
        <v>0.77815125038364363</v>
      </c>
      <c r="E9">
        <f t="shared" si="1"/>
        <v>1.1455313892613241E-3</v>
      </c>
      <c r="F9">
        <f t="shared" si="2"/>
        <v>3.8771311416118003E-5</v>
      </c>
      <c r="G9">
        <f t="shared" si="3"/>
        <v>1.75</v>
      </c>
      <c r="H9">
        <f t="shared" si="4"/>
        <v>0.5714285714285714</v>
      </c>
      <c r="J9" t="s">
        <v>106</v>
      </c>
      <c r="K9">
        <v>-0.5</v>
      </c>
    </row>
    <row r="10" spans="1:11" x14ac:dyDescent="0.35">
      <c r="A10">
        <v>9</v>
      </c>
      <c r="B10" t="s">
        <v>64</v>
      </c>
      <c r="C10">
        <v>6</v>
      </c>
      <c r="D10">
        <f t="shared" si="0"/>
        <v>0.77815125038364363</v>
      </c>
      <c r="E10">
        <f t="shared" si="1"/>
        <v>1.1455313892613241E-3</v>
      </c>
      <c r="F10">
        <f t="shared" si="2"/>
        <v>3.8771311416118003E-5</v>
      </c>
      <c r="G10">
        <f t="shared" si="3"/>
        <v>1.5555555555555556</v>
      </c>
      <c r="H10">
        <f t="shared" si="4"/>
        <v>0.64285714285714279</v>
      </c>
      <c r="J10" t="s">
        <v>107</v>
      </c>
      <c r="K10">
        <v>-0.6</v>
      </c>
    </row>
    <row r="11" spans="1:11" x14ac:dyDescent="0.35">
      <c r="A11">
        <v>10</v>
      </c>
      <c r="B11" t="s">
        <v>82</v>
      </c>
      <c r="C11">
        <v>7</v>
      </c>
      <c r="D11">
        <f t="shared" si="0"/>
        <v>0.84509804001425681</v>
      </c>
      <c r="E11">
        <f t="shared" si="1"/>
        <v>1.0159125908674271E-2</v>
      </c>
      <c r="F11">
        <f t="shared" si="2"/>
        <v>1.0239635899203052E-3</v>
      </c>
      <c r="G11">
        <f t="shared" si="3"/>
        <v>1.4</v>
      </c>
      <c r="H11">
        <f t="shared" si="4"/>
        <v>0.7142857142857143</v>
      </c>
    </row>
    <row r="12" spans="1:11" x14ac:dyDescent="0.35">
      <c r="A12">
        <v>11</v>
      </c>
      <c r="B12" t="s">
        <v>8</v>
      </c>
      <c r="C12">
        <v>11</v>
      </c>
      <c r="D12">
        <f t="shared" si="0"/>
        <v>1.0413926851582251</v>
      </c>
      <c r="E12">
        <f t="shared" si="1"/>
        <v>8.8260765479786965E-2</v>
      </c>
      <c r="F12">
        <f t="shared" si="2"/>
        <v>2.6221137904329513E-2</v>
      </c>
      <c r="G12">
        <f t="shared" si="3"/>
        <v>1.2727272727272727</v>
      </c>
      <c r="H12">
        <f t="shared" si="4"/>
        <v>0.7857142857142857</v>
      </c>
    </row>
    <row r="13" spans="1:11" x14ac:dyDescent="0.35">
      <c r="A13">
        <v>12</v>
      </c>
      <c r="B13" t="s">
        <v>31</v>
      </c>
      <c r="C13">
        <v>12</v>
      </c>
      <c r="D13">
        <f t="shared" si="0"/>
        <v>1.0791812460476249</v>
      </c>
      <c r="E13">
        <f t="shared" si="1"/>
        <v>0.11214173135618327</v>
      </c>
      <c r="F13">
        <f t="shared" si="2"/>
        <v>3.7553540269009769E-2</v>
      </c>
      <c r="G13">
        <f t="shared" si="3"/>
        <v>1.1666666666666667</v>
      </c>
      <c r="H13">
        <f t="shared" si="4"/>
        <v>0.8571428571428571</v>
      </c>
    </row>
    <row r="14" spans="1:11" x14ac:dyDescent="0.35">
      <c r="A14">
        <v>13</v>
      </c>
      <c r="B14" t="s">
        <v>38</v>
      </c>
      <c r="C14">
        <v>22</v>
      </c>
      <c r="D14">
        <f t="shared" si="0"/>
        <v>1.3424226808222062</v>
      </c>
      <c r="E14">
        <f t="shared" si="1"/>
        <v>0.35774410138425361</v>
      </c>
      <c r="F14">
        <f t="shared" si="2"/>
        <v>0.21397287524964981</v>
      </c>
      <c r="G14">
        <f t="shared" si="3"/>
        <v>1.0769230769230769</v>
      </c>
      <c r="H14">
        <f t="shared" si="4"/>
        <v>0.9285714285714286</v>
      </c>
    </row>
    <row r="17" spans="2:8" x14ac:dyDescent="0.35">
      <c r="B17" t="s">
        <v>108</v>
      </c>
      <c r="C17" t="s">
        <v>113</v>
      </c>
      <c r="D17" t="s">
        <v>114</v>
      </c>
      <c r="E17" t="s">
        <v>109</v>
      </c>
      <c r="F17" t="s">
        <v>110</v>
      </c>
      <c r="G17" t="s">
        <v>111</v>
      </c>
      <c r="H17" s="1" t="s">
        <v>112</v>
      </c>
    </row>
    <row r="18" spans="2:8" x14ac:dyDescent="0.35">
      <c r="B18">
        <v>2</v>
      </c>
      <c r="C18">
        <v>8.3000000000000004E-2</v>
      </c>
      <c r="D18">
        <v>9.9000000000000005E-2</v>
      </c>
      <c r="E18">
        <f>(C18-D18)/($K$9-$K$10)</f>
        <v>-0.16000000000000003</v>
      </c>
      <c r="F18" s="2">
        <f>C18+(E18*($K$8-$K$9))</f>
        <v>9.7968420803181439E-2</v>
      </c>
      <c r="G18" s="2">
        <f t="shared" ref="G18:G24" si="5">$K$3+(F18*$K$7)</f>
        <v>0.77774374937934221</v>
      </c>
      <c r="H18" s="3">
        <f t="shared" ref="H18:H24" si="6">10^G18</f>
        <v>5.9943728059997587</v>
      </c>
    </row>
    <row r="19" spans="2:8" x14ac:dyDescent="0.35">
      <c r="B19">
        <v>5</v>
      </c>
      <c r="C19">
        <v>0.85599999999999998</v>
      </c>
      <c r="D19">
        <v>0.85699999999999998</v>
      </c>
      <c r="E19">
        <f t="shared" ref="E19:E24" si="7">(C19-D19)/($K$9-$K$10)</f>
        <v>-1.0000000000000011E-2</v>
      </c>
      <c r="F19" s="2">
        <f t="shared" ref="F19:F24" si="8">C19+(E19*($K$8-$K$9))</f>
        <v>0.85693552630019887</v>
      </c>
      <c r="G19" s="2">
        <f t="shared" si="5"/>
        <v>1.0367914372071265</v>
      </c>
      <c r="H19" s="3">
        <f t="shared" si="6"/>
        <v>10.884072780854787</v>
      </c>
    </row>
    <row r="20" spans="2:8" x14ac:dyDescent="0.35">
      <c r="B20">
        <v>10</v>
      </c>
      <c r="C20">
        <v>1.216</v>
      </c>
      <c r="D20">
        <v>1.2</v>
      </c>
      <c r="E20">
        <f t="shared" si="7"/>
        <v>0.16000000000000017</v>
      </c>
      <c r="F20" s="2">
        <f t="shared" si="8"/>
        <v>1.2010315791968185</v>
      </c>
      <c r="G20" s="2">
        <f t="shared" si="5"/>
        <v>1.154236957899573</v>
      </c>
      <c r="H20" s="3">
        <f t="shared" si="6"/>
        <v>14.263856397639174</v>
      </c>
    </row>
    <row r="21" spans="2:8" x14ac:dyDescent="0.35">
      <c r="B21">
        <v>25</v>
      </c>
      <c r="C21">
        <v>1.5669999999999999</v>
      </c>
      <c r="D21">
        <v>1.528</v>
      </c>
      <c r="E21">
        <f t="shared" si="7"/>
        <v>0.38999999999999935</v>
      </c>
      <c r="F21" s="2">
        <f t="shared" si="8"/>
        <v>1.5305144742922452</v>
      </c>
      <c r="G21" s="2">
        <f t="shared" si="5"/>
        <v>1.2666947726521389</v>
      </c>
      <c r="H21" s="3">
        <f t="shared" si="6"/>
        <v>18.479693875214203</v>
      </c>
    </row>
    <row r="22" spans="2:8" x14ac:dyDescent="0.35">
      <c r="B22">
        <v>50</v>
      </c>
      <c r="C22">
        <v>1.7769999999999999</v>
      </c>
      <c r="D22">
        <v>1.72</v>
      </c>
      <c r="E22">
        <f t="shared" si="7"/>
        <v>0.56999999999999951</v>
      </c>
      <c r="F22" s="2">
        <f t="shared" si="8"/>
        <v>1.7236750008886661</v>
      </c>
      <c r="G22" s="2">
        <f t="shared" si="5"/>
        <v>1.3326235690808486</v>
      </c>
      <c r="H22" s="3">
        <f t="shared" si="6"/>
        <v>21.509165889744033</v>
      </c>
    </row>
    <row r="23" spans="2:8" x14ac:dyDescent="0.35">
      <c r="B23">
        <v>100</v>
      </c>
      <c r="C23">
        <v>1.9550000000000001</v>
      </c>
      <c r="D23">
        <v>1.88</v>
      </c>
      <c r="E23">
        <f t="shared" si="7"/>
        <v>0.750000000000002</v>
      </c>
      <c r="F23" s="2">
        <f t="shared" si="8"/>
        <v>1.884835527485087</v>
      </c>
      <c r="G23" s="2">
        <f t="shared" si="5"/>
        <v>1.3876302505055618</v>
      </c>
      <c r="H23" s="3">
        <f t="shared" si="6"/>
        <v>24.413511508923094</v>
      </c>
    </row>
    <row r="24" spans="2:8" x14ac:dyDescent="0.35">
      <c r="B24">
        <v>200</v>
      </c>
      <c r="C24">
        <v>2.1080000000000001</v>
      </c>
      <c r="D24">
        <v>2.016</v>
      </c>
      <c r="E24">
        <f t="shared" si="7"/>
        <v>0.92000000000000104</v>
      </c>
      <c r="F24" s="2">
        <f t="shared" si="8"/>
        <v>2.0219315803817066</v>
      </c>
      <c r="G24" s="2">
        <f t="shared" si="5"/>
        <v>1.4344233397659032</v>
      </c>
      <c r="H24" s="3">
        <f t="shared" si="6"/>
        <v>27.190884791768667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649B9-A16C-4216-8C51-86BB671FBDED}">
  <dimension ref="A1:K24"/>
  <sheetViews>
    <sheetView tabSelected="1" topLeftCell="A7" workbookViewId="0">
      <selection activeCell="D18" sqref="D18:D24"/>
    </sheetView>
  </sheetViews>
  <sheetFormatPr defaultRowHeight="14.5" x14ac:dyDescent="0.35"/>
  <sheetData>
    <row r="1" spans="1:11" x14ac:dyDescent="0.35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J1" t="s">
        <v>98</v>
      </c>
      <c r="K1">
        <f>COUNT(C2:C14)</f>
        <v>13</v>
      </c>
    </row>
    <row r="2" spans="1:11" x14ac:dyDescent="0.35">
      <c r="A2">
        <v>1</v>
      </c>
      <c r="B2" t="s">
        <v>22</v>
      </c>
      <c r="C2">
        <v>1.3</v>
      </c>
      <c r="D2">
        <f t="shared" ref="D2:D14" si="0">LOG(C2)</f>
        <v>0.11394335230683679</v>
      </c>
      <c r="E2">
        <f t="shared" ref="E2:E14" si="1">(D2-$K$3)^2</f>
        <v>0.39791345249786542</v>
      </c>
      <c r="F2">
        <f t="shared" ref="F2:F14" si="2">(D2-$K$3)^3</f>
        <v>-0.25100532371124856</v>
      </c>
      <c r="G2">
        <f t="shared" ref="G2:G14" si="3">($K$1+1)/A2</f>
        <v>14</v>
      </c>
      <c r="H2">
        <f t="shared" ref="H2:H14" si="4">1/G2</f>
        <v>7.1428571428571425E-2</v>
      </c>
      <c r="J2" t="s">
        <v>99</v>
      </c>
      <c r="K2">
        <f>AVERAGE(C2:C14)</f>
        <v>7.8100000000000005</v>
      </c>
    </row>
    <row r="3" spans="1:11" x14ac:dyDescent="0.35">
      <c r="A3">
        <v>2</v>
      </c>
      <c r="B3" t="s">
        <v>76</v>
      </c>
      <c r="C3">
        <v>1.71</v>
      </c>
      <c r="D3">
        <f t="shared" si="0"/>
        <v>0.23299611039215382</v>
      </c>
      <c r="E3">
        <f t="shared" si="1"/>
        <v>0.26188914383087686</v>
      </c>
      <c r="F3">
        <f t="shared" si="2"/>
        <v>-0.13402204604184617</v>
      </c>
      <c r="G3">
        <f t="shared" si="3"/>
        <v>7</v>
      </c>
      <c r="H3">
        <f t="shared" si="4"/>
        <v>0.14285714285714285</v>
      </c>
      <c r="J3" t="s">
        <v>100</v>
      </c>
      <c r="K3">
        <f>AVERAGE(D2:D14)</f>
        <v>0.74474716689411835</v>
      </c>
    </row>
    <row r="4" spans="1:11" x14ac:dyDescent="0.35">
      <c r="A4">
        <v>3</v>
      </c>
      <c r="B4" t="s">
        <v>45</v>
      </c>
      <c r="C4">
        <v>2.79</v>
      </c>
      <c r="D4">
        <f t="shared" si="0"/>
        <v>0.44560420327359757</v>
      </c>
      <c r="E4">
        <f t="shared" si="1"/>
        <v>8.9486512683668223E-2</v>
      </c>
      <c r="F4">
        <f t="shared" si="2"/>
        <v>-2.6769260608257836E-2</v>
      </c>
      <c r="G4">
        <f t="shared" si="3"/>
        <v>4.666666666666667</v>
      </c>
      <c r="H4">
        <f t="shared" si="4"/>
        <v>0.21428571428571427</v>
      </c>
      <c r="J4" t="s">
        <v>101</v>
      </c>
      <c r="K4">
        <f>SUM(E2:E14)</f>
        <v>1.7006303165103658</v>
      </c>
    </row>
    <row r="5" spans="1:11" x14ac:dyDescent="0.35">
      <c r="A5">
        <v>4</v>
      </c>
      <c r="B5" t="s">
        <v>58</v>
      </c>
      <c r="C5">
        <v>3.67</v>
      </c>
      <c r="D5">
        <f t="shared" si="0"/>
        <v>0.56466606425208932</v>
      </c>
      <c r="E5">
        <f t="shared" si="1"/>
        <v>3.2429203528768998E-2</v>
      </c>
      <c r="F5">
        <f t="shared" si="2"/>
        <v>-5.8398867292635001E-3</v>
      </c>
      <c r="G5">
        <f t="shared" si="3"/>
        <v>3.5</v>
      </c>
      <c r="H5">
        <f t="shared" si="4"/>
        <v>0.2857142857142857</v>
      </c>
      <c r="J5" t="s">
        <v>102</v>
      </c>
      <c r="K5">
        <f>SUM(F2:F14)</f>
        <v>6.124325365328942E-2</v>
      </c>
    </row>
    <row r="6" spans="1:11" x14ac:dyDescent="0.35">
      <c r="A6">
        <v>5</v>
      </c>
      <c r="B6" t="s">
        <v>69</v>
      </c>
      <c r="C6">
        <v>3.99</v>
      </c>
      <c r="D6">
        <f t="shared" si="0"/>
        <v>0.60097289568674828</v>
      </c>
      <c r="E6">
        <f t="shared" si="1"/>
        <v>2.0671041061210402E-2</v>
      </c>
      <c r="F6">
        <f t="shared" si="2"/>
        <v>-2.9719638636731475E-3</v>
      </c>
      <c r="G6">
        <f t="shared" si="3"/>
        <v>2.8</v>
      </c>
      <c r="H6">
        <f t="shared" si="4"/>
        <v>0.35714285714285715</v>
      </c>
      <c r="J6" t="s">
        <v>103</v>
      </c>
      <c r="K6">
        <f>VAR(D2:D14)</f>
        <v>0.14171919304253064</v>
      </c>
    </row>
    <row r="7" spans="1:11" x14ac:dyDescent="0.35">
      <c r="A7">
        <v>6</v>
      </c>
      <c r="B7" t="s">
        <v>15</v>
      </c>
      <c r="C7">
        <v>4.68</v>
      </c>
      <c r="D7">
        <f t="shared" si="0"/>
        <v>0.67024585307412399</v>
      </c>
      <c r="E7">
        <f t="shared" si="1"/>
        <v>5.5504457609052834E-3</v>
      </c>
      <c r="F7">
        <f t="shared" si="2"/>
        <v>-4.1351550147406192E-4</v>
      </c>
      <c r="G7">
        <f t="shared" si="3"/>
        <v>2.3333333333333335</v>
      </c>
      <c r="H7">
        <f t="shared" si="4"/>
        <v>0.42857142857142855</v>
      </c>
      <c r="J7" t="s">
        <v>104</v>
      </c>
      <c r="K7">
        <f>STDEV(D2:D14)</f>
        <v>0.37645609709836103</v>
      </c>
    </row>
    <row r="8" spans="1:11" x14ac:dyDescent="0.35">
      <c r="A8">
        <v>7</v>
      </c>
      <c r="B8" t="s">
        <v>26</v>
      </c>
      <c r="C8">
        <v>5.39</v>
      </c>
      <c r="D8">
        <f t="shared" si="0"/>
        <v>0.73158876518673865</v>
      </c>
      <c r="E8">
        <f t="shared" si="1"/>
        <v>1.7314353549277291E-4</v>
      </c>
      <c r="F8">
        <f t="shared" si="2"/>
        <v>-2.27829219304986E-6</v>
      </c>
      <c r="G8">
        <f t="shared" si="3"/>
        <v>2</v>
      </c>
      <c r="H8">
        <f t="shared" si="4"/>
        <v>0.5</v>
      </c>
      <c r="J8" t="s">
        <v>105</v>
      </c>
      <c r="K8">
        <f>SKEW(D2:D14)</f>
        <v>0.11305367131487286</v>
      </c>
    </row>
    <row r="9" spans="1:11" x14ac:dyDescent="0.35">
      <c r="A9">
        <v>8</v>
      </c>
      <c r="B9" t="s">
        <v>82</v>
      </c>
      <c r="C9">
        <v>6.08</v>
      </c>
      <c r="D9">
        <f t="shared" si="0"/>
        <v>0.78390357927273491</v>
      </c>
      <c r="E9">
        <f t="shared" si="1"/>
        <v>1.5332246303642759E-3</v>
      </c>
      <c r="F9">
        <f t="shared" si="2"/>
        <v>6.0035575895595525E-5</v>
      </c>
      <c r="G9">
        <f t="shared" si="3"/>
        <v>1.75</v>
      </c>
      <c r="H9">
        <f t="shared" si="4"/>
        <v>0.5714285714285714</v>
      </c>
      <c r="J9" t="s">
        <v>106</v>
      </c>
      <c r="K9">
        <v>0.1</v>
      </c>
    </row>
    <row r="10" spans="1:11" x14ac:dyDescent="0.35">
      <c r="A10">
        <v>9</v>
      </c>
      <c r="B10" t="s">
        <v>52</v>
      </c>
      <c r="C10">
        <v>6.67</v>
      </c>
      <c r="D10">
        <f t="shared" si="0"/>
        <v>0.82412583391654892</v>
      </c>
      <c r="E10">
        <f t="shared" si="1"/>
        <v>6.3009727782579071E-3</v>
      </c>
      <c r="F10">
        <f t="shared" si="2"/>
        <v>5.0016282008273367E-4</v>
      </c>
      <c r="G10">
        <f t="shared" si="3"/>
        <v>1.5555555555555556</v>
      </c>
      <c r="H10">
        <f t="shared" si="4"/>
        <v>0.64285714285714279</v>
      </c>
      <c r="J10" t="s">
        <v>107</v>
      </c>
      <c r="K10">
        <v>0.2</v>
      </c>
    </row>
    <row r="11" spans="1:11" x14ac:dyDescent="0.35">
      <c r="A11">
        <v>10</v>
      </c>
      <c r="B11" t="s">
        <v>64</v>
      </c>
      <c r="C11">
        <v>7.66</v>
      </c>
      <c r="D11">
        <f t="shared" si="0"/>
        <v>0.88422876963260399</v>
      </c>
      <c r="E11">
        <f t="shared" si="1"/>
        <v>1.9455117502496726E-2</v>
      </c>
      <c r="F11">
        <f t="shared" si="2"/>
        <v>2.7136309707138074E-3</v>
      </c>
      <c r="G11">
        <f t="shared" si="3"/>
        <v>1.4</v>
      </c>
      <c r="H11">
        <f t="shared" si="4"/>
        <v>0.7142857142857143</v>
      </c>
    </row>
    <row r="12" spans="1:11" x14ac:dyDescent="0.35">
      <c r="A12">
        <v>11</v>
      </c>
      <c r="B12" t="s">
        <v>31</v>
      </c>
      <c r="C12">
        <v>16.27</v>
      </c>
      <c r="D12">
        <f t="shared" si="0"/>
        <v>1.2113875529368587</v>
      </c>
      <c r="E12">
        <f t="shared" si="1"/>
        <v>0.21775324988611777</v>
      </c>
      <c r="F12">
        <f t="shared" si="2"/>
        <v>0.10161246058891932</v>
      </c>
      <c r="G12">
        <f t="shared" si="3"/>
        <v>1.2727272727272727</v>
      </c>
      <c r="H12">
        <f t="shared" si="4"/>
        <v>0.7857142857142857</v>
      </c>
    </row>
    <row r="13" spans="1:11" x14ac:dyDescent="0.35">
      <c r="A13">
        <v>12</v>
      </c>
      <c r="B13" t="s">
        <v>8</v>
      </c>
      <c r="C13">
        <v>17.22</v>
      </c>
      <c r="D13">
        <f t="shared" si="0"/>
        <v>1.236033147117636</v>
      </c>
      <c r="E13">
        <f t="shared" si="1"/>
        <v>0.24136191436418258</v>
      </c>
      <c r="F13">
        <f t="shared" si="2"/>
        <v>0.11857772468703216</v>
      </c>
      <c r="G13">
        <f t="shared" si="3"/>
        <v>1.1666666666666667</v>
      </c>
      <c r="H13">
        <f t="shared" si="4"/>
        <v>0.8571428571428571</v>
      </c>
    </row>
    <row r="14" spans="1:11" x14ac:dyDescent="0.35">
      <c r="A14">
        <v>13</v>
      </c>
      <c r="B14" t="s">
        <v>38</v>
      </c>
      <c r="C14">
        <v>24.1</v>
      </c>
      <c r="D14">
        <f t="shared" si="0"/>
        <v>1.3820170425748683</v>
      </c>
      <c r="E14">
        <f t="shared" si="1"/>
        <v>0.40611289445015858</v>
      </c>
      <c r="F14">
        <f t="shared" si="2"/>
        <v>0.25880351375860211</v>
      </c>
      <c r="G14">
        <f t="shared" si="3"/>
        <v>1.0769230769230769</v>
      </c>
      <c r="H14">
        <f t="shared" si="4"/>
        <v>0.9285714285714286</v>
      </c>
    </row>
    <row r="17" spans="2:8" x14ac:dyDescent="0.35">
      <c r="B17" t="s">
        <v>108</v>
      </c>
      <c r="C17" t="s">
        <v>115</v>
      </c>
      <c r="D17" t="s">
        <v>116</v>
      </c>
      <c r="E17" t="s">
        <v>109</v>
      </c>
      <c r="F17" t="s">
        <v>110</v>
      </c>
      <c r="G17" t="s">
        <v>111</v>
      </c>
      <c r="H17" s="1" t="s">
        <v>112</v>
      </c>
    </row>
    <row r="18" spans="2:8" x14ac:dyDescent="0.35">
      <c r="B18">
        <v>2</v>
      </c>
      <c r="C18">
        <v>-1.7000000000000001E-2</v>
      </c>
      <c r="D18">
        <v>-3.3000000000000002E-2</v>
      </c>
      <c r="E18">
        <f>(C18-D18)/($K$9-$K$10)</f>
        <v>-0.16</v>
      </c>
      <c r="F18" s="2">
        <f>C18+(E18*($K$8-$K$9))</f>
        <v>-1.9088587410379658E-2</v>
      </c>
      <c r="G18" s="2">
        <f t="shared" ref="G18:G24" si="5">$K$3+(F18*$K$7)</f>
        <v>0.73756115177848591</v>
      </c>
      <c r="H18" s="3">
        <f t="shared" ref="H18:H24" si="6">10^G18</f>
        <v>5.4646349044437432</v>
      </c>
    </row>
    <row r="19" spans="2:8" x14ac:dyDescent="0.35">
      <c r="B19">
        <v>5</v>
      </c>
      <c r="C19">
        <v>0.83599999999999997</v>
      </c>
      <c r="D19">
        <v>0.83</v>
      </c>
      <c r="E19">
        <f t="shared" ref="E19:E24" si="7">(C19-D19)/($K$9-$K$10)</f>
        <v>-6.0000000000000053E-2</v>
      </c>
      <c r="F19" s="2">
        <f t="shared" ref="F19:F24" si="8">C19+(E19*($K$8-$K$9))</f>
        <v>0.83521677972110764</v>
      </c>
      <c r="G19" s="2">
        <f t="shared" si="5"/>
        <v>1.0591696160189881</v>
      </c>
      <c r="H19" s="3">
        <f t="shared" si="6"/>
        <v>11.459604149912421</v>
      </c>
    </row>
    <row r="20" spans="2:8" x14ac:dyDescent="0.35">
      <c r="B20">
        <v>10</v>
      </c>
      <c r="C20">
        <v>1.292</v>
      </c>
      <c r="D20">
        <v>1.3009999999999999</v>
      </c>
      <c r="E20">
        <f t="shared" si="7"/>
        <v>8.999999999999897E-2</v>
      </c>
      <c r="F20" s="2">
        <f t="shared" si="8"/>
        <v>1.2931748304183386</v>
      </c>
      <c r="G20" s="2">
        <f t="shared" si="5"/>
        <v>1.2315707164192409</v>
      </c>
      <c r="H20" s="3">
        <f t="shared" si="6"/>
        <v>17.043968246329388</v>
      </c>
    </row>
    <row r="21" spans="2:8" x14ac:dyDescent="0.35">
      <c r="B21">
        <v>25</v>
      </c>
      <c r="C21">
        <v>1.7849999999999999</v>
      </c>
      <c r="D21">
        <v>1.8180000000000001</v>
      </c>
      <c r="E21">
        <f t="shared" si="7"/>
        <v>0.3300000000000014</v>
      </c>
      <c r="F21" s="2">
        <f t="shared" si="8"/>
        <v>1.789307711533908</v>
      </c>
      <c r="G21" s="2">
        <f t="shared" si="5"/>
        <v>1.4183429644861734</v>
      </c>
      <c r="H21" s="3">
        <f t="shared" si="6"/>
        <v>26.202514168131874</v>
      </c>
    </row>
    <row r="22" spans="2:8" x14ac:dyDescent="0.35">
      <c r="B22">
        <v>50</v>
      </c>
      <c r="C22">
        <v>2.1070000000000002</v>
      </c>
      <c r="D22">
        <v>2.1589999999999998</v>
      </c>
      <c r="E22">
        <f t="shared" si="7"/>
        <v>0.51999999999999602</v>
      </c>
      <c r="F22" s="2">
        <f t="shared" si="8"/>
        <v>2.1137879090837339</v>
      </c>
      <c r="G22" s="2">
        <f t="shared" si="5"/>
        <v>1.5404955132414861</v>
      </c>
      <c r="H22" s="3">
        <f t="shared" si="6"/>
        <v>34.713268959162278</v>
      </c>
    </row>
    <row r="23" spans="2:8" x14ac:dyDescent="0.35">
      <c r="B23">
        <v>100</v>
      </c>
      <c r="C23">
        <v>2.4</v>
      </c>
      <c r="D23">
        <v>2.472</v>
      </c>
      <c r="E23">
        <f t="shared" si="7"/>
        <v>0.72000000000000064</v>
      </c>
      <c r="F23" s="2">
        <f t="shared" si="8"/>
        <v>2.4093986433467083</v>
      </c>
      <c r="G23" s="2">
        <f t="shared" si="5"/>
        <v>1.6517799765225061</v>
      </c>
      <c r="H23" s="3">
        <f t="shared" si="6"/>
        <v>44.851810287570949</v>
      </c>
    </row>
    <row r="24" spans="2:8" x14ac:dyDescent="0.35">
      <c r="B24">
        <v>200</v>
      </c>
      <c r="C24">
        <v>2.67</v>
      </c>
      <c r="D24">
        <v>2.7629999999999999</v>
      </c>
      <c r="E24">
        <f t="shared" si="7"/>
        <v>0.92999999999999972</v>
      </c>
      <c r="F24" s="2">
        <f t="shared" si="8"/>
        <v>2.6821399143228315</v>
      </c>
      <c r="G24" s="2">
        <f t="shared" si="5"/>
        <v>1.7544550909118239</v>
      </c>
      <c r="H24" s="3">
        <f t="shared" si="6"/>
        <v>56.8139638908319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2019-04-16T21:12:39Z</dcterms:modified>
</cp:coreProperties>
</file>