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Madrushkent\"/>
    </mc:Choice>
  </mc:AlternateContent>
  <xr:revisionPtr revIDLastSave="0" documentId="13_ncr:1_{4AF9444F-8684-4609-A09D-71752D1B1E9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  <c r="E34" i="3"/>
  <c r="E33" i="3"/>
  <c r="E32" i="3"/>
  <c r="E31" i="3"/>
  <c r="E30" i="3"/>
  <c r="E29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3" i="3" s="1"/>
  <c r="E24" i="3" s="1"/>
  <c r="K1" i="3"/>
  <c r="G22" i="3" s="1"/>
  <c r="H22" i="3" s="1"/>
  <c r="E35" i="2"/>
  <c r="E34" i="2"/>
  <c r="E33" i="2"/>
  <c r="E32" i="2"/>
  <c r="E31" i="2"/>
  <c r="E30" i="2"/>
  <c r="E29" i="2"/>
  <c r="D25" i="2"/>
  <c r="D24" i="2"/>
  <c r="K8" i="2" s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3" i="2" s="1"/>
  <c r="H3" i="2" s="1"/>
  <c r="I21" i="1"/>
  <c r="I13" i="1"/>
  <c r="I26" i="1"/>
  <c r="I12" i="1"/>
  <c r="I18" i="1"/>
  <c r="I25" i="1"/>
  <c r="I20" i="1"/>
  <c r="I9" i="1"/>
  <c r="I3" i="1"/>
  <c r="I24" i="1"/>
  <c r="I23" i="1"/>
  <c r="I19" i="1"/>
  <c r="I5" i="1"/>
  <c r="I10" i="1"/>
  <c r="I7" i="1"/>
  <c r="I15" i="1"/>
  <c r="I6" i="1"/>
  <c r="I8" i="1"/>
  <c r="I22" i="1"/>
  <c r="I11" i="1"/>
  <c r="I14" i="1"/>
  <c r="I17" i="1"/>
  <c r="I16" i="1"/>
  <c r="H21" i="1"/>
  <c r="H13" i="1"/>
  <c r="H26" i="1"/>
  <c r="H12" i="1"/>
  <c r="H18" i="1"/>
  <c r="H25" i="1"/>
  <c r="H20" i="1"/>
  <c r="H9" i="1"/>
  <c r="H3" i="1"/>
  <c r="H24" i="1"/>
  <c r="H23" i="1"/>
  <c r="H19" i="1"/>
  <c r="H5" i="1"/>
  <c r="H10" i="1"/>
  <c r="H7" i="1"/>
  <c r="H15" i="1"/>
  <c r="H6" i="1"/>
  <c r="H8" i="1"/>
  <c r="H22" i="1"/>
  <c r="H11" i="1"/>
  <c r="H14" i="1"/>
  <c r="H17" i="1"/>
  <c r="H16" i="1"/>
  <c r="I4" i="1"/>
  <c r="H4" i="1"/>
  <c r="F3" i="3" l="1"/>
  <c r="F6" i="3"/>
  <c r="F9" i="3"/>
  <c r="F13" i="3"/>
  <c r="F17" i="3"/>
  <c r="F21" i="3"/>
  <c r="F25" i="3"/>
  <c r="F7" i="3"/>
  <c r="F10" i="3"/>
  <c r="F14" i="3"/>
  <c r="F18" i="3"/>
  <c r="F22" i="3"/>
  <c r="F2" i="3"/>
  <c r="F4" i="3"/>
  <c r="K7" i="3"/>
  <c r="F11" i="3"/>
  <c r="F15" i="3"/>
  <c r="F19" i="3"/>
  <c r="F5" i="3"/>
  <c r="F8" i="3"/>
  <c r="E12" i="3"/>
  <c r="E16" i="3"/>
  <c r="E20" i="3"/>
  <c r="G2" i="3"/>
  <c r="H2" i="3" s="1"/>
  <c r="E3" i="3"/>
  <c r="E7" i="3"/>
  <c r="G11" i="3"/>
  <c r="H11" i="3" s="1"/>
  <c r="E13" i="3"/>
  <c r="E17" i="3"/>
  <c r="F20" i="3"/>
  <c r="E21" i="3"/>
  <c r="F24" i="3"/>
  <c r="E25" i="3"/>
  <c r="E10" i="3"/>
  <c r="G12" i="3"/>
  <c r="H12" i="3" s="1"/>
  <c r="E14" i="3"/>
  <c r="G16" i="3"/>
  <c r="H16" i="3" s="1"/>
  <c r="E18" i="3"/>
  <c r="G20" i="3"/>
  <c r="H20" i="3" s="1"/>
  <c r="E22" i="3"/>
  <c r="G24" i="3"/>
  <c r="H24" i="3" s="1"/>
  <c r="G4" i="3"/>
  <c r="H4" i="3" s="1"/>
  <c r="E5" i="3"/>
  <c r="G6" i="3"/>
  <c r="H6" i="3" s="1"/>
  <c r="E9" i="3"/>
  <c r="F12" i="3"/>
  <c r="F16" i="3"/>
  <c r="G23" i="3"/>
  <c r="H23" i="3" s="1"/>
  <c r="E2" i="3"/>
  <c r="K6" i="3"/>
  <c r="E8" i="3"/>
  <c r="K8" i="3"/>
  <c r="F29" i="3" s="1"/>
  <c r="G29" i="3" s="1"/>
  <c r="H29" i="3" s="1"/>
  <c r="G9" i="3"/>
  <c r="H9" i="3" s="1"/>
  <c r="E11" i="3"/>
  <c r="G13" i="3"/>
  <c r="H13" i="3" s="1"/>
  <c r="E15" i="3"/>
  <c r="G17" i="3"/>
  <c r="H17" i="3" s="1"/>
  <c r="E19" i="3"/>
  <c r="G21" i="3"/>
  <c r="H21" i="3" s="1"/>
  <c r="E23" i="3"/>
  <c r="G25" i="3"/>
  <c r="H25" i="3" s="1"/>
  <c r="G8" i="3"/>
  <c r="H8" i="3" s="1"/>
  <c r="G15" i="3"/>
  <c r="H15" i="3" s="1"/>
  <c r="G19" i="3"/>
  <c r="H19" i="3" s="1"/>
  <c r="G3" i="3"/>
  <c r="H3" i="3" s="1"/>
  <c r="E4" i="3"/>
  <c r="G5" i="3"/>
  <c r="H5" i="3" s="1"/>
  <c r="E6" i="3"/>
  <c r="G7" i="3"/>
  <c r="H7" i="3" s="1"/>
  <c r="G10" i="3"/>
  <c r="H10" i="3" s="1"/>
  <c r="G14" i="3"/>
  <c r="H14" i="3" s="1"/>
  <c r="G18" i="3"/>
  <c r="H18" i="3" s="1"/>
  <c r="F23" i="3"/>
  <c r="K6" i="2"/>
  <c r="F31" i="2"/>
  <c r="K3" i="2"/>
  <c r="F13" i="2" s="1"/>
  <c r="F6" i="2"/>
  <c r="K7" i="2"/>
  <c r="E22" i="2"/>
  <c r="F29" i="2"/>
  <c r="F33" i="2"/>
  <c r="F24" i="2"/>
  <c r="F35" i="2"/>
  <c r="F9" i="2"/>
  <c r="F32" i="2"/>
  <c r="F8" i="2"/>
  <c r="F30" i="2"/>
  <c r="F34" i="2"/>
  <c r="G9" i="2"/>
  <c r="H9" i="2" s="1"/>
  <c r="E11" i="2"/>
  <c r="G13" i="2"/>
  <c r="H13" i="2" s="1"/>
  <c r="G17" i="2"/>
  <c r="H17" i="2" s="1"/>
  <c r="F18" i="2"/>
  <c r="G21" i="2"/>
  <c r="H21" i="2" s="1"/>
  <c r="G25" i="2"/>
  <c r="H25" i="2" s="1"/>
  <c r="G5" i="2"/>
  <c r="H5" i="2" s="1"/>
  <c r="G7" i="2"/>
  <c r="H7" i="2" s="1"/>
  <c r="E8" i="2"/>
  <c r="G10" i="2"/>
  <c r="H10" i="2" s="1"/>
  <c r="G14" i="2"/>
  <c r="H14" i="2" s="1"/>
  <c r="E16" i="2"/>
  <c r="G18" i="2"/>
  <c r="H18" i="2" s="1"/>
  <c r="G22" i="2"/>
  <c r="H22" i="2" s="1"/>
  <c r="E24" i="2"/>
  <c r="G8" i="2"/>
  <c r="H8" i="2" s="1"/>
  <c r="G11" i="2"/>
  <c r="H11" i="2" s="1"/>
  <c r="E13" i="2"/>
  <c r="G15" i="2"/>
  <c r="H15" i="2" s="1"/>
  <c r="G19" i="2"/>
  <c r="H19" i="2" s="1"/>
  <c r="E21" i="2"/>
  <c r="G23" i="2"/>
  <c r="H23" i="2" s="1"/>
  <c r="G34" i="2"/>
  <c r="H34" i="2" s="1"/>
  <c r="G2" i="2"/>
  <c r="H2" i="2" s="1"/>
  <c r="G4" i="2"/>
  <c r="H4" i="2" s="1"/>
  <c r="G6" i="2"/>
  <c r="H6" i="2" s="1"/>
  <c r="E7" i="2"/>
  <c r="G12" i="2"/>
  <c r="H12" i="2" s="1"/>
  <c r="G16" i="2"/>
  <c r="H16" i="2" s="1"/>
  <c r="G20" i="2"/>
  <c r="H20" i="2" s="1"/>
  <c r="G24" i="2"/>
  <c r="H24" i="2" s="1"/>
  <c r="F30" i="3" l="1"/>
  <c r="G30" i="3" s="1"/>
  <c r="H30" i="3" s="1"/>
  <c r="K5" i="3"/>
  <c r="F35" i="3"/>
  <c r="G35" i="3" s="1"/>
  <c r="H35" i="3" s="1"/>
  <c r="F31" i="3"/>
  <c r="G31" i="3" s="1"/>
  <c r="H31" i="3" s="1"/>
  <c r="K4" i="3"/>
  <c r="F32" i="3"/>
  <c r="G32" i="3" s="1"/>
  <c r="H32" i="3" s="1"/>
  <c r="F33" i="3"/>
  <c r="G33" i="3" s="1"/>
  <c r="H33" i="3" s="1"/>
  <c r="F34" i="3"/>
  <c r="G34" i="3" s="1"/>
  <c r="H34" i="3" s="1"/>
  <c r="E5" i="2"/>
  <c r="G30" i="2"/>
  <c r="H30" i="2" s="1"/>
  <c r="F22" i="2"/>
  <c r="E15" i="2"/>
  <c r="F15" i="2"/>
  <c r="F3" i="2"/>
  <c r="E2" i="2"/>
  <c r="E14" i="2"/>
  <c r="F21" i="2"/>
  <c r="F12" i="2"/>
  <c r="E23" i="2"/>
  <c r="F10" i="2"/>
  <c r="F23" i="2"/>
  <c r="F4" i="2"/>
  <c r="F5" i="2"/>
  <c r="F16" i="2"/>
  <c r="E18" i="2"/>
  <c r="F20" i="2"/>
  <c r="E25" i="2"/>
  <c r="E17" i="2"/>
  <c r="E9" i="2"/>
  <c r="E20" i="2"/>
  <c r="E12" i="2"/>
  <c r="F11" i="2"/>
  <c r="G31" i="2"/>
  <c r="H31" i="2" s="1"/>
  <c r="G33" i="2"/>
  <c r="H33" i="2" s="1"/>
  <c r="G32" i="2"/>
  <c r="H32" i="2" s="1"/>
  <c r="E4" i="2"/>
  <c r="E3" i="2"/>
  <c r="F7" i="2"/>
  <c r="G29" i="2"/>
  <c r="H29" i="2" s="1"/>
  <c r="G35" i="2"/>
  <c r="H35" i="2" s="1"/>
  <c r="E19" i="2"/>
  <c r="F14" i="2"/>
  <c r="F19" i="2"/>
  <c r="E6" i="2"/>
  <c r="F17" i="2"/>
  <c r="E10" i="2"/>
  <c r="F25" i="2"/>
  <c r="F2" i="2"/>
  <c r="K5" i="2" l="1"/>
  <c r="K4" i="2"/>
</calcChain>
</file>

<file path=xl/sharedStrings.xml><?xml version="1.0" encoding="utf-8"?>
<sst xmlns="http://schemas.openxmlformats.org/spreadsheetml/2006/main" count="276" uniqueCount="177">
  <si>
    <t>Madrushkent</t>
  </si>
  <si>
    <t>start_date</t>
  </si>
  <si>
    <t>end_date</t>
  </si>
  <si>
    <t>duration</t>
  </si>
  <si>
    <t>peak</t>
  </si>
  <si>
    <t>sum</t>
  </si>
  <si>
    <t>average</t>
  </si>
  <si>
    <t>median</t>
  </si>
  <si>
    <t>07/01/1933</t>
  </si>
  <si>
    <t>09/01/1933</t>
  </si>
  <si>
    <t>2</t>
  </si>
  <si>
    <t>-1.01</t>
  </si>
  <si>
    <t>-2</t>
  </si>
  <si>
    <t>-1</t>
  </si>
  <si>
    <t>07/01/1938</t>
  </si>
  <si>
    <t>09/01/1939</t>
  </si>
  <si>
    <t>14</t>
  </si>
  <si>
    <t>-1.76</t>
  </si>
  <si>
    <t>-13.97</t>
  </si>
  <si>
    <t>-0.96</t>
  </si>
  <si>
    <t>03/01/1940</t>
  </si>
  <si>
    <t>09/01/1940</t>
  </si>
  <si>
    <t>6</t>
  </si>
  <si>
    <t>-1.45</t>
  </si>
  <si>
    <t>-4.25</t>
  </si>
  <si>
    <t>-0.71</t>
  </si>
  <si>
    <t>-0.61</t>
  </si>
  <si>
    <t>07/01/1943</t>
  </si>
  <si>
    <t>11/01/1944</t>
  </si>
  <si>
    <t>16</t>
  </si>
  <si>
    <t>-1.85</t>
  </si>
  <si>
    <t>-19.27</t>
  </si>
  <si>
    <t>-1.2</t>
  </si>
  <si>
    <t>-1.18</t>
  </si>
  <si>
    <t>05/01/1945</t>
  </si>
  <si>
    <t>10/01/1945</t>
  </si>
  <si>
    <t>5</t>
  </si>
  <si>
    <t>-1.7</t>
  </si>
  <si>
    <t>-4.22</t>
  </si>
  <si>
    <t>-0.84</t>
  </si>
  <si>
    <t>-0.82</t>
  </si>
  <si>
    <t>01/01/1947</t>
  </si>
  <si>
    <t>04/01/1948</t>
  </si>
  <si>
    <t>15</t>
  </si>
  <si>
    <t>-1.26</t>
  </si>
  <si>
    <t>-10.58</t>
  </si>
  <si>
    <t>-0.77</t>
  </si>
  <si>
    <t>04/01/1950</t>
  </si>
  <si>
    <t>10/01/1951</t>
  </si>
  <si>
    <t>18</t>
  </si>
  <si>
    <t>-17.7</t>
  </si>
  <si>
    <t>-0.98</t>
  </si>
  <si>
    <t>-1.14</t>
  </si>
  <si>
    <t>01/01/1956</t>
  </si>
  <si>
    <t>03/01/1957</t>
  </si>
  <si>
    <t>-2.21</t>
  </si>
  <si>
    <t>-13.16</t>
  </si>
  <si>
    <t>-0.94</t>
  </si>
  <si>
    <t>-0.92</t>
  </si>
  <si>
    <t>01/01/1958</t>
  </si>
  <si>
    <t>04/01/1958</t>
  </si>
  <si>
    <t>3</t>
  </si>
  <si>
    <t>-1.52</t>
  </si>
  <si>
    <t>-3.49</t>
  </si>
  <si>
    <t>-1.16</t>
  </si>
  <si>
    <t>-1.25</t>
  </si>
  <si>
    <t>02/01/1959</t>
  </si>
  <si>
    <t>03/01/1959</t>
  </si>
  <si>
    <t>1</t>
  </si>
  <si>
    <t>-1.05</t>
  </si>
  <si>
    <t>09/01/1960</t>
  </si>
  <si>
    <t>12/01/1961</t>
  </si>
  <si>
    <t>-2.26</t>
  </si>
  <si>
    <t>-16.94</t>
  </si>
  <si>
    <t>-1.13</t>
  </si>
  <si>
    <t>-1.31</t>
  </si>
  <si>
    <t>02/01/1962</t>
  </si>
  <si>
    <t>04/01/1963</t>
  </si>
  <si>
    <t>-2.13</t>
  </si>
  <si>
    <t>-16.04</t>
  </si>
  <si>
    <t>-1.15</t>
  </si>
  <si>
    <t>-1.02</t>
  </si>
  <si>
    <t>04/01/1967</t>
  </si>
  <si>
    <t>01/01/1968</t>
  </si>
  <si>
    <t>9</t>
  </si>
  <si>
    <t>-1.62</t>
  </si>
  <si>
    <t>-10.84</t>
  </si>
  <si>
    <t>-1.29</t>
  </si>
  <si>
    <t>02/01/1971</t>
  </si>
  <si>
    <t>04/01/1971</t>
  </si>
  <si>
    <t>-1.09</t>
  </si>
  <si>
    <t>-2.07</t>
  </si>
  <si>
    <t>-1.03</t>
  </si>
  <si>
    <t>10/01/1971</t>
  </si>
  <si>
    <t>02/01/1972</t>
  </si>
  <si>
    <t>4</t>
  </si>
  <si>
    <t>-3.53</t>
  </si>
  <si>
    <t>-0.88</t>
  </si>
  <si>
    <t>02/01/1974</t>
  </si>
  <si>
    <t>04/01/1974</t>
  </si>
  <si>
    <t>-1.81</t>
  </si>
  <si>
    <t>-2.9</t>
  </si>
  <si>
    <t>04/01/1975</t>
  </si>
  <si>
    <t>02/01/1976</t>
  </si>
  <si>
    <t>10</t>
  </si>
  <si>
    <t>-1.21</t>
  </si>
  <si>
    <t>-6.03</t>
  </si>
  <si>
    <t>-0.6</t>
  </si>
  <si>
    <t>-0.63</t>
  </si>
  <si>
    <t>11/01/1978</t>
  </si>
  <si>
    <t>02/01/1979</t>
  </si>
  <si>
    <t>-1.54</t>
  </si>
  <si>
    <t>-2.88</t>
  </si>
  <si>
    <t>11/01/1979</t>
  </si>
  <si>
    <t>04/01/1980</t>
  </si>
  <si>
    <t>-1.28</t>
  </si>
  <si>
    <t>-3.22</t>
  </si>
  <si>
    <t>-0.64</t>
  </si>
  <si>
    <t>-0.56</t>
  </si>
  <si>
    <t>02/01/1982</t>
  </si>
  <si>
    <t>10/01/1982</t>
  </si>
  <si>
    <t>8</t>
  </si>
  <si>
    <t>-2.72</t>
  </si>
  <si>
    <t>-15.32</t>
  </si>
  <si>
    <t>-1.92</t>
  </si>
  <si>
    <t>-1.89</t>
  </si>
  <si>
    <t>12/01/1983</t>
  </si>
  <si>
    <t>03/01/1984</t>
  </si>
  <si>
    <t>-1.34</t>
  </si>
  <si>
    <t>-3.68</t>
  </si>
  <si>
    <t>-1.23</t>
  </si>
  <si>
    <t>-1.19</t>
  </si>
  <si>
    <t>09/01/1984</t>
  </si>
  <si>
    <t>02/01/1985</t>
  </si>
  <si>
    <t>-1.83</t>
  </si>
  <si>
    <t>-4.91</t>
  </si>
  <si>
    <t>11/01/1985</t>
  </si>
  <si>
    <t>10/01/1986</t>
  </si>
  <si>
    <t>11</t>
  </si>
  <si>
    <t>-1.69</t>
  </si>
  <si>
    <t>-9.12</t>
  </si>
  <si>
    <t>-0.83</t>
  </si>
  <si>
    <t>-0.76</t>
  </si>
  <si>
    <t>04/01/1989</t>
  </si>
  <si>
    <t>11/01/1989</t>
  </si>
  <si>
    <t>7</t>
  </si>
  <si>
    <t>-1.49</t>
  </si>
  <si>
    <t>-7.34</t>
  </si>
  <si>
    <t>-1.11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</si>
  <si>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</si>
  <si>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</si>
  <si>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</si>
  <si>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</si>
  <si>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</si>
  <si>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</si>
  <si>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</si>
  <si>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</si>
  <si>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</si>
  <si>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</si>
  <si>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</si>
  <si>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</si>
  <si>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</si>
  <si>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</si>
  <si>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</si>
  <si>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</si>
  <si>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</si>
  <si>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</si>
  <si>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</si>
  <si>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</si>
  <si>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</si>
  <si>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</si>
  <si>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</si>
  <si>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</si>
  <si>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</si>
  <si>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(-0.4)</t>
  </si>
  <si>
    <t>K (-0.5)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</si>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</sst>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6" workbookViewId="0">
      <selection activeCell="I3" sqref="I3:I2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149</v>
      </c>
    </row>
    <row r="3" spans="1:9" x14ac:dyDescent="0.35">
      <c r="A3" t="s">
        <v>66</v>
      </c>
      <c r="B3" t="s">
        <v>67</v>
      </c>
      <c r="C3" t="s">
        <v>68</v>
      </c>
      <c r="D3" t="s">
        <v>69</v>
      </c>
      <c r="E3" t="s">
        <v>69</v>
      </c>
      <c r="F3" t="s">
        <v>69</v>
      </c>
      <c r="G3" t="s">
        <v>69</v>
      </c>
      <c r="H3">
        <f>C3*1</f>
        <v>1</v>
      </c>
      <c r="I3">
        <f>E3*-1</f>
        <v>1.05</v>
      </c>
    </row>
    <row r="4" spans="1:9" x14ac:dyDescent="0.3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13</v>
      </c>
      <c r="H4">
        <f>C4*1</f>
        <v>2</v>
      </c>
      <c r="I4">
        <f>E4*-1</f>
        <v>2</v>
      </c>
    </row>
    <row r="5" spans="1:9" x14ac:dyDescent="0.35">
      <c r="A5" t="s">
        <v>88</v>
      </c>
      <c r="B5" t="s">
        <v>89</v>
      </c>
      <c r="C5" t="s">
        <v>10</v>
      </c>
      <c r="D5" t="s">
        <v>90</v>
      </c>
      <c r="E5" t="s">
        <v>91</v>
      </c>
      <c r="F5" t="s">
        <v>92</v>
      </c>
      <c r="G5" t="s">
        <v>92</v>
      </c>
      <c r="H5">
        <f>C5*1</f>
        <v>2</v>
      </c>
      <c r="I5">
        <f>E5*-1</f>
        <v>2.0699999999999998</v>
      </c>
    </row>
    <row r="6" spans="1:9" x14ac:dyDescent="0.35">
      <c r="A6" t="s">
        <v>109</v>
      </c>
      <c r="B6" t="s">
        <v>110</v>
      </c>
      <c r="C6" t="s">
        <v>61</v>
      </c>
      <c r="D6" t="s">
        <v>111</v>
      </c>
      <c r="E6" t="s">
        <v>112</v>
      </c>
      <c r="F6" t="s">
        <v>19</v>
      </c>
      <c r="G6" t="s">
        <v>65</v>
      </c>
      <c r="H6">
        <f>C6*1</f>
        <v>3</v>
      </c>
      <c r="I6">
        <f>E6*-1</f>
        <v>2.88</v>
      </c>
    </row>
    <row r="7" spans="1:9" x14ac:dyDescent="0.35">
      <c r="A7" t="s">
        <v>98</v>
      </c>
      <c r="B7" t="s">
        <v>99</v>
      </c>
      <c r="C7" t="s">
        <v>10</v>
      </c>
      <c r="D7" t="s">
        <v>100</v>
      </c>
      <c r="E7" t="s">
        <v>101</v>
      </c>
      <c r="F7" t="s">
        <v>23</v>
      </c>
      <c r="G7" t="s">
        <v>23</v>
      </c>
      <c r="H7">
        <f>C7*1</f>
        <v>2</v>
      </c>
      <c r="I7">
        <f>E7*-1</f>
        <v>2.9</v>
      </c>
    </row>
    <row r="8" spans="1:9" x14ac:dyDescent="0.35">
      <c r="A8" t="s">
        <v>113</v>
      </c>
      <c r="B8" t="s">
        <v>114</v>
      </c>
      <c r="C8" t="s">
        <v>36</v>
      </c>
      <c r="D8" t="s">
        <v>115</v>
      </c>
      <c r="E8" t="s">
        <v>116</v>
      </c>
      <c r="F8" t="s">
        <v>117</v>
      </c>
      <c r="G8" t="s">
        <v>118</v>
      </c>
      <c r="H8">
        <f>C8*1</f>
        <v>5</v>
      </c>
      <c r="I8">
        <f>E8*-1</f>
        <v>3.22</v>
      </c>
    </row>
    <row r="9" spans="1:9" x14ac:dyDescent="0.35">
      <c r="A9" t="s">
        <v>59</v>
      </c>
      <c r="B9" t="s">
        <v>60</v>
      </c>
      <c r="C9" t="s">
        <v>61</v>
      </c>
      <c r="D9" t="s">
        <v>62</v>
      </c>
      <c r="E9" t="s">
        <v>63</v>
      </c>
      <c r="F9" t="s">
        <v>64</v>
      </c>
      <c r="G9" t="s">
        <v>65</v>
      </c>
      <c r="H9">
        <f>C9*1</f>
        <v>3</v>
      </c>
      <c r="I9">
        <f>E9*-1</f>
        <v>3.49</v>
      </c>
    </row>
    <row r="10" spans="1:9" x14ac:dyDescent="0.35">
      <c r="A10" t="s">
        <v>93</v>
      </c>
      <c r="B10" t="s">
        <v>94</v>
      </c>
      <c r="C10" t="s">
        <v>95</v>
      </c>
      <c r="D10" t="s">
        <v>85</v>
      </c>
      <c r="E10" t="s">
        <v>96</v>
      </c>
      <c r="F10" t="s">
        <v>97</v>
      </c>
      <c r="G10" t="s">
        <v>39</v>
      </c>
      <c r="H10">
        <f>C10*1</f>
        <v>4</v>
      </c>
      <c r="I10">
        <f>E10*-1</f>
        <v>3.53</v>
      </c>
    </row>
    <row r="11" spans="1:9" x14ac:dyDescent="0.35">
      <c r="A11" t="s">
        <v>126</v>
      </c>
      <c r="B11" t="s">
        <v>127</v>
      </c>
      <c r="C11" t="s">
        <v>61</v>
      </c>
      <c r="D11" t="s">
        <v>128</v>
      </c>
      <c r="E11" t="s">
        <v>129</v>
      </c>
      <c r="F11" t="s">
        <v>130</v>
      </c>
      <c r="G11" t="s">
        <v>131</v>
      </c>
      <c r="H11">
        <f>C11*1</f>
        <v>3</v>
      </c>
      <c r="I11">
        <f>E11*-1</f>
        <v>3.68</v>
      </c>
    </row>
    <row r="12" spans="1:9" x14ac:dyDescent="0.35">
      <c r="A12" t="s">
        <v>34</v>
      </c>
      <c r="B12" t="s">
        <v>35</v>
      </c>
      <c r="C12" t="s">
        <v>36</v>
      </c>
      <c r="D12" t="s">
        <v>37</v>
      </c>
      <c r="E12" t="s">
        <v>38</v>
      </c>
      <c r="F12" t="s">
        <v>39</v>
      </c>
      <c r="G12" t="s">
        <v>40</v>
      </c>
      <c r="H12">
        <f>C12*1</f>
        <v>5</v>
      </c>
      <c r="I12">
        <f>E12*-1</f>
        <v>4.22</v>
      </c>
    </row>
    <row r="13" spans="1:9" x14ac:dyDescent="0.35">
      <c r="A13" t="s">
        <v>20</v>
      </c>
      <c r="B13" t="s">
        <v>21</v>
      </c>
      <c r="C13" t="s">
        <v>22</v>
      </c>
      <c r="D13" t="s">
        <v>23</v>
      </c>
      <c r="E13" t="s">
        <v>24</v>
      </c>
      <c r="F13" t="s">
        <v>25</v>
      </c>
      <c r="G13" t="s">
        <v>26</v>
      </c>
      <c r="H13">
        <f>C13*1</f>
        <v>6</v>
      </c>
      <c r="I13">
        <f>E13*-1</f>
        <v>4.25</v>
      </c>
    </row>
    <row r="14" spans="1:9" x14ac:dyDescent="0.35">
      <c r="A14" t="s">
        <v>132</v>
      </c>
      <c r="B14" t="s">
        <v>133</v>
      </c>
      <c r="C14" t="s">
        <v>36</v>
      </c>
      <c r="D14" t="s">
        <v>134</v>
      </c>
      <c r="E14" t="s">
        <v>135</v>
      </c>
      <c r="F14" t="s">
        <v>51</v>
      </c>
      <c r="G14" t="s">
        <v>80</v>
      </c>
      <c r="H14">
        <f>C14*1</f>
        <v>5</v>
      </c>
      <c r="I14">
        <f>E14*-1</f>
        <v>4.91</v>
      </c>
    </row>
    <row r="15" spans="1:9" x14ac:dyDescent="0.35">
      <c r="A15" t="s">
        <v>102</v>
      </c>
      <c r="B15" t="s">
        <v>103</v>
      </c>
      <c r="C15" t="s">
        <v>104</v>
      </c>
      <c r="D15" t="s">
        <v>105</v>
      </c>
      <c r="E15" t="s">
        <v>106</v>
      </c>
      <c r="F15" t="s">
        <v>107</v>
      </c>
      <c r="G15" t="s">
        <v>108</v>
      </c>
      <c r="H15">
        <f>C15*1</f>
        <v>10</v>
      </c>
      <c r="I15">
        <f>E15*-1</f>
        <v>6.03</v>
      </c>
    </row>
    <row r="16" spans="1:9" x14ac:dyDescent="0.35">
      <c r="A16" t="s">
        <v>143</v>
      </c>
      <c r="B16" t="s">
        <v>144</v>
      </c>
      <c r="C16" t="s">
        <v>145</v>
      </c>
      <c r="D16" t="s">
        <v>146</v>
      </c>
      <c r="E16" t="s">
        <v>147</v>
      </c>
      <c r="F16" t="s">
        <v>69</v>
      </c>
      <c r="G16" t="s">
        <v>148</v>
      </c>
      <c r="H16">
        <f>C16*1</f>
        <v>7</v>
      </c>
      <c r="I16">
        <f>E16*-1</f>
        <v>7.34</v>
      </c>
    </row>
    <row r="17" spans="1:9" x14ac:dyDescent="0.35">
      <c r="A17" t="s">
        <v>136</v>
      </c>
      <c r="B17" t="s">
        <v>137</v>
      </c>
      <c r="C17" t="s">
        <v>138</v>
      </c>
      <c r="D17" t="s">
        <v>139</v>
      </c>
      <c r="E17" t="s">
        <v>140</v>
      </c>
      <c r="F17" t="s">
        <v>141</v>
      </c>
      <c r="G17" t="s">
        <v>142</v>
      </c>
      <c r="H17">
        <f>C17*1</f>
        <v>11</v>
      </c>
      <c r="I17">
        <f>E17*-1</f>
        <v>9.1199999999999992</v>
      </c>
    </row>
    <row r="18" spans="1:9" x14ac:dyDescent="0.35">
      <c r="A18" t="s">
        <v>41</v>
      </c>
      <c r="B18" t="s">
        <v>42</v>
      </c>
      <c r="C18" t="s">
        <v>43</v>
      </c>
      <c r="D18" t="s">
        <v>44</v>
      </c>
      <c r="E18" t="s">
        <v>45</v>
      </c>
      <c r="F18" t="s">
        <v>25</v>
      </c>
      <c r="G18" t="s">
        <v>46</v>
      </c>
      <c r="H18">
        <f>C18*1</f>
        <v>15</v>
      </c>
      <c r="I18">
        <f>E18*-1</f>
        <v>10.58</v>
      </c>
    </row>
    <row r="19" spans="1:9" x14ac:dyDescent="0.35">
      <c r="A19" t="s">
        <v>82</v>
      </c>
      <c r="B19" t="s">
        <v>83</v>
      </c>
      <c r="C19" t="s">
        <v>84</v>
      </c>
      <c r="D19" t="s">
        <v>85</v>
      </c>
      <c r="E19" t="s">
        <v>86</v>
      </c>
      <c r="F19" t="s">
        <v>32</v>
      </c>
      <c r="G19" t="s">
        <v>87</v>
      </c>
      <c r="H19">
        <f>C19*1</f>
        <v>9</v>
      </c>
      <c r="I19">
        <f>E19*-1</f>
        <v>10.84</v>
      </c>
    </row>
    <row r="20" spans="1:9" x14ac:dyDescent="0.35">
      <c r="A20" t="s">
        <v>53</v>
      </c>
      <c r="B20" t="s">
        <v>54</v>
      </c>
      <c r="C20" t="s">
        <v>16</v>
      </c>
      <c r="D20" t="s">
        <v>55</v>
      </c>
      <c r="E20" t="s">
        <v>56</v>
      </c>
      <c r="F20" t="s">
        <v>57</v>
      </c>
      <c r="G20" t="s">
        <v>58</v>
      </c>
      <c r="H20">
        <f>C20*1</f>
        <v>14</v>
      </c>
      <c r="I20">
        <f>E20*-1</f>
        <v>13.16</v>
      </c>
    </row>
    <row r="21" spans="1:9" x14ac:dyDescent="0.3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13</v>
      </c>
      <c r="G21" t="s">
        <v>19</v>
      </c>
      <c r="H21">
        <f>C21*1</f>
        <v>14</v>
      </c>
      <c r="I21">
        <f>E21*-1</f>
        <v>13.97</v>
      </c>
    </row>
    <row r="22" spans="1:9" x14ac:dyDescent="0.35">
      <c r="A22" t="s">
        <v>119</v>
      </c>
      <c r="B22" t="s">
        <v>120</v>
      </c>
      <c r="C22" t="s">
        <v>121</v>
      </c>
      <c r="D22" t="s">
        <v>122</v>
      </c>
      <c r="E22" t="s">
        <v>123</v>
      </c>
      <c r="F22" t="s">
        <v>124</v>
      </c>
      <c r="G22" t="s">
        <v>125</v>
      </c>
      <c r="H22">
        <f>C22*1</f>
        <v>8</v>
      </c>
      <c r="I22">
        <f>E22*-1</f>
        <v>15.32</v>
      </c>
    </row>
    <row r="23" spans="1:9" x14ac:dyDescent="0.35">
      <c r="A23" t="s">
        <v>76</v>
      </c>
      <c r="B23" t="s">
        <v>77</v>
      </c>
      <c r="C23" t="s">
        <v>16</v>
      </c>
      <c r="D23" t="s">
        <v>78</v>
      </c>
      <c r="E23" t="s">
        <v>79</v>
      </c>
      <c r="F23" t="s">
        <v>80</v>
      </c>
      <c r="G23" t="s">
        <v>81</v>
      </c>
      <c r="H23">
        <f>C23*1</f>
        <v>14</v>
      </c>
      <c r="I23">
        <f>E23*-1</f>
        <v>16.04</v>
      </c>
    </row>
    <row r="24" spans="1:9" x14ac:dyDescent="0.35">
      <c r="A24" t="s">
        <v>70</v>
      </c>
      <c r="B24" t="s">
        <v>71</v>
      </c>
      <c r="C24" t="s">
        <v>43</v>
      </c>
      <c r="D24" t="s">
        <v>72</v>
      </c>
      <c r="E24" t="s">
        <v>73</v>
      </c>
      <c r="F24" t="s">
        <v>74</v>
      </c>
      <c r="G24" t="s">
        <v>75</v>
      </c>
      <c r="H24">
        <f>C24*1</f>
        <v>15</v>
      </c>
      <c r="I24">
        <f>E24*-1</f>
        <v>16.940000000000001</v>
      </c>
    </row>
    <row r="25" spans="1:9" x14ac:dyDescent="0.35">
      <c r="A25" t="s">
        <v>47</v>
      </c>
      <c r="B25" t="s">
        <v>48</v>
      </c>
      <c r="C25" t="s">
        <v>49</v>
      </c>
      <c r="D25" t="s">
        <v>12</v>
      </c>
      <c r="E25" t="s">
        <v>50</v>
      </c>
      <c r="F25" t="s">
        <v>51</v>
      </c>
      <c r="G25" t="s">
        <v>52</v>
      </c>
      <c r="H25">
        <f>C25*1</f>
        <v>18</v>
      </c>
      <c r="I25">
        <f>E25*-1</f>
        <v>17.7</v>
      </c>
    </row>
    <row r="26" spans="1:9" x14ac:dyDescent="0.35">
      <c r="A26" t="s">
        <v>27</v>
      </c>
      <c r="B26" t="s">
        <v>28</v>
      </c>
      <c r="C26" t="s">
        <v>29</v>
      </c>
      <c r="D26" t="s">
        <v>30</v>
      </c>
      <c r="E26" t="s">
        <v>31</v>
      </c>
      <c r="F26" t="s">
        <v>32</v>
      </c>
      <c r="G26" t="s">
        <v>33</v>
      </c>
      <c r="H26">
        <f>C26*1</f>
        <v>16</v>
      </c>
      <c r="I26">
        <f>E26*-1</f>
        <v>19.27</v>
      </c>
    </row>
  </sheetData>
  <sortState xmlns:xlrd2="http://schemas.microsoft.com/office/spreadsheetml/2017/richdata2" ref="A3:I2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A449-A042-47AF-81DD-2F0F9E5D2BB0}">
  <dimension ref="A1:K35"/>
  <sheetViews>
    <sheetView topLeftCell="A19" workbookViewId="0">
      <selection activeCell="D29" sqref="D29:D35"/>
    </sheetView>
  </sheetViews>
  <sheetFormatPr defaultRowHeight="14.5" x14ac:dyDescent="0.35"/>
  <sheetData>
    <row r="1" spans="1:11" x14ac:dyDescent="0.3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J1" t="s">
        <v>158</v>
      </c>
      <c r="K1">
        <f>COUNT(C2:C25)</f>
        <v>24</v>
      </c>
    </row>
    <row r="2" spans="1:11" x14ac:dyDescent="0.35">
      <c r="A2">
        <v>1</v>
      </c>
      <c r="B2" t="s">
        <v>66</v>
      </c>
      <c r="C2">
        <v>1</v>
      </c>
      <c r="D2">
        <f t="shared" ref="D2:D25" si="0">LOG(C2)</f>
        <v>0</v>
      </c>
      <c r="E2">
        <f t="shared" ref="E2:E25" si="1">(D2-$K$3)^2</f>
        <v>0.61396087621418538</v>
      </c>
      <c r="F2">
        <f t="shared" ref="F2:F25" si="2">(D2-$K$3)^3</f>
        <v>-0.48107306959251467</v>
      </c>
      <c r="G2">
        <f t="shared" ref="G2:G25" si="3">($K$1+1)/A2</f>
        <v>25</v>
      </c>
      <c r="H2">
        <f t="shared" ref="H2:H25" si="4">1/G2</f>
        <v>0.04</v>
      </c>
      <c r="J2" t="s">
        <v>159</v>
      </c>
      <c r="K2">
        <f>AVERAGE(C2:C25)</f>
        <v>8</v>
      </c>
    </row>
    <row r="3" spans="1:11" x14ac:dyDescent="0.35">
      <c r="A3">
        <v>2</v>
      </c>
      <c r="B3" t="s">
        <v>8</v>
      </c>
      <c r="C3">
        <v>2</v>
      </c>
      <c r="D3">
        <f t="shared" si="0"/>
        <v>0.3010299956639812</v>
      </c>
      <c r="E3">
        <f t="shared" si="1"/>
        <v>0.23283188128413332</v>
      </c>
      <c r="F3">
        <f t="shared" si="2"/>
        <v>-0.11234756677747491</v>
      </c>
      <c r="G3">
        <f t="shared" si="3"/>
        <v>12.5</v>
      </c>
      <c r="H3">
        <f t="shared" si="4"/>
        <v>0.08</v>
      </c>
      <c r="J3" t="s">
        <v>160</v>
      </c>
      <c r="K3">
        <f>AVERAGE(D2:D25)</f>
        <v>0.78355655584915207</v>
      </c>
    </row>
    <row r="4" spans="1:11" x14ac:dyDescent="0.35">
      <c r="A4">
        <v>3</v>
      </c>
      <c r="B4" t="s">
        <v>88</v>
      </c>
      <c r="C4">
        <v>2</v>
      </c>
      <c r="D4">
        <f t="shared" si="0"/>
        <v>0.3010299956639812</v>
      </c>
      <c r="E4">
        <f t="shared" si="1"/>
        <v>0.23283188128413332</v>
      </c>
      <c r="F4">
        <f t="shared" si="2"/>
        <v>-0.11234756677747491</v>
      </c>
      <c r="G4">
        <f t="shared" si="3"/>
        <v>8.3333333333333339</v>
      </c>
      <c r="H4">
        <f t="shared" si="4"/>
        <v>0.12</v>
      </c>
      <c r="J4" t="s">
        <v>161</v>
      </c>
      <c r="K4">
        <f>SUM(E2:E25)</f>
        <v>2.9110664531797736</v>
      </c>
    </row>
    <row r="5" spans="1:11" x14ac:dyDescent="0.35">
      <c r="A5">
        <v>4</v>
      </c>
      <c r="B5" t="s">
        <v>98</v>
      </c>
      <c r="C5">
        <v>2</v>
      </c>
      <c r="D5">
        <f t="shared" si="0"/>
        <v>0.3010299956639812</v>
      </c>
      <c r="E5">
        <f t="shared" si="1"/>
        <v>0.23283188128413332</v>
      </c>
      <c r="F5">
        <f t="shared" si="2"/>
        <v>-0.11234756677747491</v>
      </c>
      <c r="G5">
        <f t="shared" si="3"/>
        <v>6.25</v>
      </c>
      <c r="H5">
        <f t="shared" si="4"/>
        <v>0.16</v>
      </c>
      <c r="J5" t="s">
        <v>162</v>
      </c>
      <c r="K5">
        <f>SUM(F2:F25)</f>
        <v>-0.43473505346139074</v>
      </c>
    </row>
    <row r="6" spans="1:11" x14ac:dyDescent="0.35">
      <c r="A6">
        <v>5</v>
      </c>
      <c r="B6" t="s">
        <v>59</v>
      </c>
      <c r="C6">
        <v>3</v>
      </c>
      <c r="D6">
        <f t="shared" si="0"/>
        <v>0.47712125471966244</v>
      </c>
      <c r="E6">
        <f t="shared" si="1"/>
        <v>9.3902593778320997E-2</v>
      </c>
      <c r="F6">
        <f t="shared" si="2"/>
        <v>-2.8775069601299934E-2</v>
      </c>
      <c r="G6">
        <f t="shared" si="3"/>
        <v>5</v>
      </c>
      <c r="H6">
        <f t="shared" si="4"/>
        <v>0.2</v>
      </c>
      <c r="J6" t="s">
        <v>163</v>
      </c>
      <c r="K6">
        <f>VAR(D2:D25)</f>
        <v>0.12656810665999013</v>
      </c>
    </row>
    <row r="7" spans="1:11" x14ac:dyDescent="0.35">
      <c r="A7">
        <v>6</v>
      </c>
      <c r="B7" t="s">
        <v>109</v>
      </c>
      <c r="C7">
        <v>3</v>
      </c>
      <c r="D7">
        <f t="shared" si="0"/>
        <v>0.47712125471966244</v>
      </c>
      <c r="E7">
        <f t="shared" si="1"/>
        <v>9.3902593778320997E-2</v>
      </c>
      <c r="F7">
        <f t="shared" si="2"/>
        <v>-2.8775069601299934E-2</v>
      </c>
      <c r="G7">
        <f t="shared" si="3"/>
        <v>4.166666666666667</v>
      </c>
      <c r="H7">
        <f t="shared" si="4"/>
        <v>0.24</v>
      </c>
      <c r="J7" t="s">
        <v>164</v>
      </c>
      <c r="K7">
        <f>STDEV(D2:D25)</f>
        <v>0.35576411659973539</v>
      </c>
    </row>
    <row r="8" spans="1:11" x14ac:dyDescent="0.35">
      <c r="A8">
        <v>7</v>
      </c>
      <c r="B8" t="s">
        <v>126</v>
      </c>
      <c r="C8">
        <v>3</v>
      </c>
      <c r="D8">
        <f t="shared" si="0"/>
        <v>0.47712125471966244</v>
      </c>
      <c r="E8">
        <f t="shared" si="1"/>
        <v>9.3902593778320997E-2</v>
      </c>
      <c r="F8">
        <f t="shared" si="2"/>
        <v>-2.8775069601299934E-2</v>
      </c>
      <c r="G8">
        <f t="shared" si="3"/>
        <v>3.5714285714285716</v>
      </c>
      <c r="H8">
        <f t="shared" si="4"/>
        <v>0.27999999999999997</v>
      </c>
      <c r="J8" t="s">
        <v>165</v>
      </c>
      <c r="K8">
        <f>SKEW(D2:D25)</f>
        <v>-0.4579298556474255</v>
      </c>
    </row>
    <row r="9" spans="1:11" x14ac:dyDescent="0.35">
      <c r="A9">
        <v>8</v>
      </c>
      <c r="B9" t="s">
        <v>93</v>
      </c>
      <c r="C9">
        <v>4</v>
      </c>
      <c r="D9">
        <f t="shared" si="0"/>
        <v>0.6020599913279624</v>
      </c>
      <c r="E9">
        <f t="shared" si="1"/>
        <v>3.2941002932994366E-2</v>
      </c>
      <c r="F9">
        <f t="shared" si="2"/>
        <v>-5.9786788642209104E-3</v>
      </c>
      <c r="G9">
        <f t="shared" si="3"/>
        <v>3.125</v>
      </c>
      <c r="H9">
        <f t="shared" si="4"/>
        <v>0.32</v>
      </c>
      <c r="J9" t="s">
        <v>166</v>
      </c>
      <c r="K9">
        <v>-0.4</v>
      </c>
    </row>
    <row r="10" spans="1:11" x14ac:dyDescent="0.35">
      <c r="A10">
        <v>9</v>
      </c>
      <c r="B10" t="s">
        <v>34</v>
      </c>
      <c r="C10">
        <v>5</v>
      </c>
      <c r="D10">
        <f t="shared" si="0"/>
        <v>0.69897000433601886</v>
      </c>
      <c r="E10">
        <f t="shared" si="1"/>
        <v>7.1548846968839388E-3</v>
      </c>
      <c r="F10">
        <f t="shared" si="2"/>
        <v>-6.0520702298350179E-4</v>
      </c>
      <c r="G10">
        <f t="shared" si="3"/>
        <v>2.7777777777777777</v>
      </c>
      <c r="H10">
        <f t="shared" si="4"/>
        <v>0.36</v>
      </c>
      <c r="J10" t="s">
        <v>167</v>
      </c>
      <c r="K10">
        <v>-0.5</v>
      </c>
    </row>
    <row r="11" spans="1:11" x14ac:dyDescent="0.35">
      <c r="A11">
        <v>10</v>
      </c>
      <c r="B11" t="s">
        <v>113</v>
      </c>
      <c r="C11">
        <v>5</v>
      </c>
      <c r="D11">
        <f t="shared" si="0"/>
        <v>0.69897000433601886</v>
      </c>
      <c r="E11">
        <f t="shared" si="1"/>
        <v>7.1548846968839388E-3</v>
      </c>
      <c r="F11">
        <f t="shared" si="2"/>
        <v>-6.0520702298350179E-4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132</v>
      </c>
      <c r="C12">
        <v>5</v>
      </c>
      <c r="D12">
        <f t="shared" si="0"/>
        <v>0.69897000433601886</v>
      </c>
      <c r="E12">
        <f t="shared" si="1"/>
        <v>7.1548846968839388E-3</v>
      </c>
      <c r="F12">
        <f t="shared" si="2"/>
        <v>-6.0520702298350179E-4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20</v>
      </c>
      <c r="C13">
        <v>6</v>
      </c>
      <c r="D13">
        <f t="shared" si="0"/>
        <v>0.77815125038364363</v>
      </c>
      <c r="E13">
        <f t="shared" si="1"/>
        <v>2.9217327175455377E-5</v>
      </c>
      <c r="F13">
        <f t="shared" si="2"/>
        <v>-1.5792857826903711E-7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143</v>
      </c>
      <c r="C14">
        <v>7</v>
      </c>
      <c r="D14">
        <f t="shared" si="0"/>
        <v>0.84509804001425681</v>
      </c>
      <c r="E14">
        <f t="shared" si="1"/>
        <v>3.7873542732438379E-3</v>
      </c>
      <c r="F14">
        <f t="shared" si="2"/>
        <v>2.3307940303447742E-4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119</v>
      </c>
      <c r="C15">
        <v>8</v>
      </c>
      <c r="D15">
        <f t="shared" si="0"/>
        <v>0.90308998699194354</v>
      </c>
      <c r="E15">
        <f t="shared" si="1"/>
        <v>1.428824116076847E-2</v>
      </c>
      <c r="F15">
        <f t="shared" si="2"/>
        <v>1.7079224909423167E-3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82</v>
      </c>
      <c r="C16">
        <v>9</v>
      </c>
      <c r="D16">
        <f t="shared" si="0"/>
        <v>0.95424250943932487</v>
      </c>
      <c r="E16">
        <f t="shared" si="1"/>
        <v>2.9133694752986623E-2</v>
      </c>
      <c r="F16">
        <f t="shared" si="2"/>
        <v>4.9727124705185354E-3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102</v>
      </c>
      <c r="C17">
        <v>10</v>
      </c>
      <c r="D17">
        <f t="shared" si="0"/>
        <v>1</v>
      </c>
      <c r="E17">
        <f t="shared" si="1"/>
        <v>4.6847764515881227E-2</v>
      </c>
      <c r="F17">
        <f t="shared" si="2"/>
        <v>1.0139891502585213E-2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136</v>
      </c>
      <c r="C18">
        <v>11</v>
      </c>
      <c r="D18">
        <f t="shared" si="0"/>
        <v>1.0413926851582251</v>
      </c>
      <c r="E18">
        <f t="shared" si="1"/>
        <v>6.6479469577085046E-2</v>
      </c>
      <c r="F18">
        <f t="shared" si="2"/>
        <v>1.7140809114275891E-2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14</v>
      </c>
      <c r="C19">
        <v>14</v>
      </c>
      <c r="D19">
        <f t="shared" si="0"/>
        <v>1.146128035678238</v>
      </c>
      <c r="E19">
        <f t="shared" si="1"/>
        <v>0.13145807798545323</v>
      </c>
      <c r="F19">
        <f t="shared" si="2"/>
        <v>4.7662949870673155E-2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53</v>
      </c>
      <c r="C20">
        <v>14</v>
      </c>
      <c r="D20">
        <f t="shared" si="0"/>
        <v>1.146128035678238</v>
      </c>
      <c r="E20">
        <f t="shared" si="1"/>
        <v>0.13145807798545323</v>
      </c>
      <c r="F20">
        <f t="shared" si="2"/>
        <v>4.7662949870673155E-2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76</v>
      </c>
      <c r="C21">
        <v>14</v>
      </c>
      <c r="D21">
        <f t="shared" si="0"/>
        <v>1.146128035678238</v>
      </c>
      <c r="E21">
        <f t="shared" si="1"/>
        <v>0.13145807798545323</v>
      </c>
      <c r="F21">
        <f t="shared" si="2"/>
        <v>4.7662949870673155E-2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41</v>
      </c>
      <c r="C22">
        <v>15</v>
      </c>
      <c r="D22">
        <f t="shared" si="0"/>
        <v>1.1760912590556813</v>
      </c>
      <c r="E22">
        <f t="shared" si="1"/>
        <v>0.15408349322143802</v>
      </c>
      <c r="F22">
        <f t="shared" si="2"/>
        <v>6.0483118280702443E-2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70</v>
      </c>
      <c r="C23">
        <v>15</v>
      </c>
      <c r="D23">
        <f t="shared" si="0"/>
        <v>1.1760912590556813</v>
      </c>
      <c r="E23">
        <f t="shared" si="1"/>
        <v>0.15408349322143802</v>
      </c>
      <c r="F23">
        <f t="shared" si="2"/>
        <v>6.0483118280702443E-2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27</v>
      </c>
      <c r="C24">
        <v>16</v>
      </c>
      <c r="D24">
        <f t="shared" si="0"/>
        <v>1.2041199826559248</v>
      </c>
      <c r="E24">
        <f t="shared" si="1"/>
        <v>0.17687359596745567</v>
      </c>
      <c r="F24">
        <f t="shared" si="2"/>
        <v>7.4386565631709728E-2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47</v>
      </c>
      <c r="C25">
        <v>18</v>
      </c>
      <c r="D25">
        <f t="shared" si="0"/>
        <v>1.255272505103306</v>
      </c>
      <c r="E25">
        <f t="shared" si="1"/>
        <v>0.22251593678074755</v>
      </c>
      <c r="F25">
        <f t="shared" si="2"/>
        <v>0.10496431634270764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168</v>
      </c>
      <c r="C28" t="s">
        <v>174</v>
      </c>
      <c r="D28" t="s">
        <v>175</v>
      </c>
      <c r="E28" t="s">
        <v>170</v>
      </c>
      <c r="F28" t="s">
        <v>171</v>
      </c>
      <c r="G28" t="s">
        <v>172</v>
      </c>
      <c r="H28" s="1" t="s">
        <v>173</v>
      </c>
    </row>
    <row r="29" spans="1:8" x14ac:dyDescent="0.35">
      <c r="B29">
        <v>2</v>
      </c>
      <c r="C29">
        <v>6.6000000000000003E-2</v>
      </c>
      <c r="D29">
        <v>8.3000000000000004E-2</v>
      </c>
      <c r="E29">
        <f>(C29-D29)/($K$9-$K$10)</f>
        <v>-0.17000000000000004</v>
      </c>
      <c r="F29" s="2">
        <f>C29+(E29*($K$8-$K$9))</f>
        <v>7.5848075460062336E-2</v>
      </c>
      <c r="G29" s="2">
        <f t="shared" ref="G29:G35" si="5">$K$3+(F29*$K$7)</f>
        <v>0.81054057941099122</v>
      </c>
      <c r="H29" s="3">
        <f t="shared" ref="H29:H35" si="6">10^G29</f>
        <v>6.4645839466417101</v>
      </c>
    </row>
    <row r="30" spans="1:8" x14ac:dyDescent="0.35">
      <c r="B30">
        <v>5</v>
      </c>
      <c r="C30">
        <v>0.85499999999999998</v>
      </c>
      <c r="D30">
        <v>0.85599999999999998</v>
      </c>
      <c r="E30">
        <f t="shared" ref="E30:E35" si="7">(C30-D30)/($K$9-$K$10)</f>
        <v>-1.0000000000000011E-2</v>
      </c>
      <c r="F30" s="2">
        <f t="shared" ref="F30:F35" si="8">C30+(E30*($K$8-$K$9))</f>
        <v>0.85557929855647419</v>
      </c>
      <c r="G30" s="2">
        <f t="shared" si="5"/>
        <v>1.0879409691811173</v>
      </c>
      <c r="H30" s="3">
        <f t="shared" si="6"/>
        <v>12.244497564771862</v>
      </c>
    </row>
    <row r="31" spans="1:8" x14ac:dyDescent="0.35">
      <c r="B31">
        <v>10</v>
      </c>
      <c r="C31">
        <v>1.2310000000000001</v>
      </c>
      <c r="D31">
        <v>1.216</v>
      </c>
      <c r="E31">
        <f t="shared" si="7"/>
        <v>0.15000000000000127</v>
      </c>
      <c r="F31" s="2">
        <f t="shared" si="8"/>
        <v>1.2223105216528862</v>
      </c>
      <c r="G31" s="2">
        <f t="shared" si="5"/>
        <v>1.2184107787955529</v>
      </c>
      <c r="H31" s="3">
        <f t="shared" si="6"/>
        <v>16.535250506554799</v>
      </c>
    </row>
    <row r="32" spans="1:8" x14ac:dyDescent="0.35">
      <c r="B32">
        <v>25</v>
      </c>
      <c r="C32">
        <v>1.6060000000000001</v>
      </c>
      <c r="D32">
        <v>1.5669999999999999</v>
      </c>
      <c r="E32">
        <f t="shared" si="7"/>
        <v>0.39000000000000157</v>
      </c>
      <c r="F32" s="2">
        <f t="shared" si="8"/>
        <v>1.5834073562975042</v>
      </c>
      <c r="G32" s="2">
        <f t="shared" si="5"/>
        <v>1.3468760751798561</v>
      </c>
      <c r="H32" s="3">
        <f t="shared" si="6"/>
        <v>22.226755653638175</v>
      </c>
    </row>
    <row r="33" spans="2:8" x14ac:dyDescent="0.35">
      <c r="B33">
        <v>50</v>
      </c>
      <c r="C33">
        <v>1.8340000000000001</v>
      </c>
      <c r="D33">
        <v>1.7769999999999999</v>
      </c>
      <c r="E33">
        <f t="shared" si="7"/>
        <v>0.57000000000000173</v>
      </c>
      <c r="F33" s="2">
        <f t="shared" si="8"/>
        <v>1.8009799822809676</v>
      </c>
      <c r="G33" s="2">
        <f t="shared" si="5"/>
        <v>1.4242806082591475</v>
      </c>
      <c r="H33" s="3">
        <f t="shared" si="6"/>
        <v>26.563213216242573</v>
      </c>
    </row>
    <row r="34" spans="2:8" x14ac:dyDescent="0.35">
      <c r="B34">
        <v>100</v>
      </c>
      <c r="C34">
        <v>2.0289999999999999</v>
      </c>
      <c r="D34">
        <v>1.9550000000000001</v>
      </c>
      <c r="E34">
        <f t="shared" si="7"/>
        <v>0.73999999999999855</v>
      </c>
      <c r="F34" s="2">
        <f t="shared" si="8"/>
        <v>1.9861319068209051</v>
      </c>
      <c r="G34" s="2">
        <f t="shared" si="5"/>
        <v>1.4901510191298395</v>
      </c>
      <c r="H34" s="3">
        <f t="shared" si="6"/>
        <v>30.913702213924577</v>
      </c>
    </row>
    <row r="35" spans="2:8" x14ac:dyDescent="0.35">
      <c r="B35">
        <v>200</v>
      </c>
      <c r="C35">
        <v>2.2010000000000001</v>
      </c>
      <c r="D35">
        <v>2.1080000000000001</v>
      </c>
      <c r="E35">
        <f t="shared" si="7"/>
        <v>0.92999999999999994</v>
      </c>
      <c r="F35" s="2">
        <f t="shared" si="8"/>
        <v>2.1471252342478944</v>
      </c>
      <c r="G35" s="2">
        <f t="shared" si="5"/>
        <v>1.5474266680403541</v>
      </c>
      <c r="H35" s="3">
        <f t="shared" si="6"/>
        <v>35.271722420170704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7879-AD6F-4FF4-8589-B8E677B2C1BD}">
  <dimension ref="A1:K35"/>
  <sheetViews>
    <sheetView tabSelected="1" topLeftCell="A19" workbookViewId="0">
      <selection activeCell="D29" sqref="D29:D35"/>
    </sheetView>
  </sheetViews>
  <sheetFormatPr defaultRowHeight="14.5" x14ac:dyDescent="0.35"/>
  <sheetData>
    <row r="1" spans="1:11" x14ac:dyDescent="0.3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J1" t="s">
        <v>158</v>
      </c>
      <c r="K1">
        <f>COUNT(C2:C25)</f>
        <v>24</v>
      </c>
    </row>
    <row r="2" spans="1:11" x14ac:dyDescent="0.35">
      <c r="A2">
        <v>1</v>
      </c>
      <c r="B2" t="s">
        <v>66</v>
      </c>
      <c r="C2">
        <v>1.05</v>
      </c>
      <c r="D2">
        <f t="shared" ref="D2:D25" si="0">LOG(C2)</f>
        <v>2.1189299069938092E-2</v>
      </c>
      <c r="E2">
        <f t="shared" ref="E2:E25" si="1">(D2-$K$3)^2</f>
        <v>0.57777295195549827</v>
      </c>
      <c r="F2">
        <f t="shared" ref="F2:F25" si="2">(D2-$K$3)^3</f>
        <v>-0.43917317998792904</v>
      </c>
      <c r="G2">
        <f t="shared" ref="G2:G25" si="3">($K$1+1)/A2</f>
        <v>25</v>
      </c>
      <c r="H2">
        <f t="shared" ref="H2:H25" si="4">1/G2</f>
        <v>0.04</v>
      </c>
      <c r="J2" t="s">
        <v>159</v>
      </c>
      <c r="K2">
        <f>AVERAGE(C2:C25)</f>
        <v>8.1045833333333324</v>
      </c>
    </row>
    <row r="3" spans="1:11" x14ac:dyDescent="0.35">
      <c r="A3">
        <v>2</v>
      </c>
      <c r="B3" t="s">
        <v>8</v>
      </c>
      <c r="C3">
        <v>2</v>
      </c>
      <c r="D3">
        <f t="shared" si="0"/>
        <v>0.3010299956639812</v>
      </c>
      <c r="E3">
        <f t="shared" si="1"/>
        <v>0.2306622304801689</v>
      </c>
      <c r="F3">
        <f t="shared" si="2"/>
        <v>-0.11078085965805454</v>
      </c>
      <c r="G3">
        <f t="shared" si="3"/>
        <v>12.5</v>
      </c>
      <c r="H3">
        <f t="shared" si="4"/>
        <v>0.08</v>
      </c>
      <c r="J3" t="s">
        <v>160</v>
      </c>
      <c r="K3">
        <f>AVERAGE(D2:D25)</f>
        <v>0.78130307473480409</v>
      </c>
    </row>
    <row r="4" spans="1:11" x14ac:dyDescent="0.35">
      <c r="A4">
        <v>3</v>
      </c>
      <c r="B4" t="s">
        <v>88</v>
      </c>
      <c r="C4">
        <v>2.0699999999999998</v>
      </c>
      <c r="D4">
        <f t="shared" si="0"/>
        <v>0.31597034545691771</v>
      </c>
      <c r="E4">
        <f t="shared" si="1"/>
        <v>0.21653454893720669</v>
      </c>
      <c r="F4">
        <f t="shared" si="2"/>
        <v>-0.10076061263990645</v>
      </c>
      <c r="G4">
        <f t="shared" si="3"/>
        <v>8.3333333333333339</v>
      </c>
      <c r="H4">
        <f t="shared" si="4"/>
        <v>0.12</v>
      </c>
      <c r="J4" t="s">
        <v>161</v>
      </c>
      <c r="K4">
        <f>SUM(E2:E25)</f>
        <v>2.942552921053661</v>
      </c>
    </row>
    <row r="5" spans="1:11" x14ac:dyDescent="0.35">
      <c r="A5">
        <v>4</v>
      </c>
      <c r="B5" t="s">
        <v>109</v>
      </c>
      <c r="C5">
        <v>2.88</v>
      </c>
      <c r="D5">
        <f t="shared" si="0"/>
        <v>0.45939248775923086</v>
      </c>
      <c r="E5">
        <f t="shared" si="1"/>
        <v>0.10362642600695809</v>
      </c>
      <c r="F5">
        <f t="shared" si="2"/>
        <v>-3.3358443622080687E-2</v>
      </c>
      <c r="G5">
        <f t="shared" si="3"/>
        <v>6.25</v>
      </c>
      <c r="H5">
        <f t="shared" si="4"/>
        <v>0.16</v>
      </c>
      <c r="J5" t="s">
        <v>162</v>
      </c>
      <c r="K5">
        <f>SUM(F2:F25)</f>
        <v>-0.19644576831988442</v>
      </c>
    </row>
    <row r="6" spans="1:11" x14ac:dyDescent="0.35">
      <c r="A6">
        <v>5</v>
      </c>
      <c r="B6" t="s">
        <v>98</v>
      </c>
      <c r="C6">
        <v>2.9</v>
      </c>
      <c r="D6">
        <f t="shared" si="0"/>
        <v>0.46239799789895608</v>
      </c>
      <c r="E6">
        <f t="shared" si="1"/>
        <v>0.10170044803167812</v>
      </c>
      <c r="F6">
        <f t="shared" si="2"/>
        <v>-3.243278919378248E-2</v>
      </c>
      <c r="G6">
        <f t="shared" si="3"/>
        <v>5</v>
      </c>
      <c r="H6">
        <f t="shared" si="4"/>
        <v>0.2</v>
      </c>
      <c r="J6" t="s">
        <v>163</v>
      </c>
      <c r="K6">
        <f>VAR(D2:D25)</f>
        <v>0.12793708352407213</v>
      </c>
    </row>
    <row r="7" spans="1:11" x14ac:dyDescent="0.35">
      <c r="A7">
        <v>6</v>
      </c>
      <c r="B7" t="s">
        <v>113</v>
      </c>
      <c r="C7">
        <v>3.22</v>
      </c>
      <c r="D7">
        <f t="shared" si="0"/>
        <v>0.50785587169583091</v>
      </c>
      <c r="E7">
        <f t="shared" si="1"/>
        <v>7.4773372849837427E-2</v>
      </c>
      <c r="F7">
        <f t="shared" si="2"/>
        <v>-2.0446569667578341E-2</v>
      </c>
      <c r="G7">
        <f t="shared" si="3"/>
        <v>4.166666666666667</v>
      </c>
      <c r="H7">
        <f t="shared" si="4"/>
        <v>0.24</v>
      </c>
      <c r="J7" t="s">
        <v>164</v>
      </c>
      <c r="K7">
        <f>STDEV(D2:D25)</f>
        <v>0.35768293714415861</v>
      </c>
    </row>
    <row r="8" spans="1:11" x14ac:dyDescent="0.35">
      <c r="A8">
        <v>7</v>
      </c>
      <c r="B8" t="s">
        <v>59</v>
      </c>
      <c r="C8">
        <v>3.49</v>
      </c>
      <c r="D8">
        <f t="shared" si="0"/>
        <v>0.5428254269591799</v>
      </c>
      <c r="E8">
        <f t="shared" si="1"/>
        <v>5.6871588488594672E-2</v>
      </c>
      <c r="F8">
        <f t="shared" si="2"/>
        <v>-1.3562602648023324E-2</v>
      </c>
      <c r="G8">
        <f t="shared" si="3"/>
        <v>3.5714285714285716</v>
      </c>
      <c r="H8">
        <f t="shared" si="4"/>
        <v>0.27999999999999997</v>
      </c>
      <c r="J8" t="s">
        <v>165</v>
      </c>
      <c r="K8">
        <f>SKEW(D2:D25)</f>
        <v>-0.20361451469676545</v>
      </c>
    </row>
    <row r="9" spans="1:11" x14ac:dyDescent="0.35">
      <c r="A9">
        <v>8</v>
      </c>
      <c r="B9" t="s">
        <v>93</v>
      </c>
      <c r="C9">
        <v>3.53</v>
      </c>
      <c r="D9">
        <f t="shared" si="0"/>
        <v>0.54777470538782258</v>
      </c>
      <c r="E9">
        <f t="shared" si="1"/>
        <v>5.4535499289860213E-2</v>
      </c>
      <c r="F9">
        <f t="shared" si="2"/>
        <v>-1.2735586220684525E-2</v>
      </c>
      <c r="G9">
        <f t="shared" si="3"/>
        <v>3.125</v>
      </c>
      <c r="H9">
        <f t="shared" si="4"/>
        <v>0.32</v>
      </c>
      <c r="J9" t="s">
        <v>166</v>
      </c>
      <c r="K9">
        <v>-0.2</v>
      </c>
    </row>
    <row r="10" spans="1:11" x14ac:dyDescent="0.35">
      <c r="A10">
        <v>9</v>
      </c>
      <c r="B10" t="s">
        <v>126</v>
      </c>
      <c r="C10">
        <v>3.68</v>
      </c>
      <c r="D10">
        <f t="shared" si="0"/>
        <v>0.56584781867351763</v>
      </c>
      <c r="E10">
        <f t="shared" si="1"/>
        <v>4.6420967364434518E-2</v>
      </c>
      <c r="F10">
        <f t="shared" si="2"/>
        <v>-1.0001641410116861E-2</v>
      </c>
      <c r="G10">
        <f t="shared" si="3"/>
        <v>2.7777777777777777</v>
      </c>
      <c r="H10">
        <f t="shared" si="4"/>
        <v>0.36</v>
      </c>
      <c r="J10" t="s">
        <v>167</v>
      </c>
      <c r="K10">
        <v>-0.3</v>
      </c>
    </row>
    <row r="11" spans="1:11" x14ac:dyDescent="0.35">
      <c r="A11">
        <v>10</v>
      </c>
      <c r="B11" t="s">
        <v>34</v>
      </c>
      <c r="C11">
        <v>4.22</v>
      </c>
      <c r="D11">
        <f t="shared" si="0"/>
        <v>0.62531245096167387</v>
      </c>
      <c r="E11">
        <f t="shared" si="1"/>
        <v>2.4333074705130259E-2</v>
      </c>
      <c r="F11">
        <f t="shared" si="2"/>
        <v>-3.7957315015714459E-3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20</v>
      </c>
      <c r="C12">
        <v>4.25</v>
      </c>
      <c r="D12">
        <f t="shared" si="0"/>
        <v>0.62838893005031149</v>
      </c>
      <c r="E12">
        <f t="shared" si="1"/>
        <v>2.3382735644589939E-2</v>
      </c>
      <c r="F12">
        <f t="shared" si="2"/>
        <v>-3.5755510214760685E-3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132</v>
      </c>
      <c r="C13">
        <v>4.91</v>
      </c>
      <c r="D13">
        <f t="shared" si="0"/>
        <v>0.69108149212296843</v>
      </c>
      <c r="E13">
        <f t="shared" si="1"/>
        <v>8.1399339689842871E-3</v>
      </c>
      <c r="F13">
        <f t="shared" si="2"/>
        <v>-7.3439772503760322E-4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102</v>
      </c>
      <c r="C14">
        <v>6.03</v>
      </c>
      <c r="D14">
        <f t="shared" si="0"/>
        <v>0.78031731214015132</v>
      </c>
      <c r="E14">
        <f t="shared" si="1"/>
        <v>9.717278930165665E-7</v>
      </c>
      <c r="F14">
        <f t="shared" si="2"/>
        <v>-9.5789300911648245E-10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143</v>
      </c>
      <c r="C15">
        <v>7.34</v>
      </c>
      <c r="D15">
        <f t="shared" si="0"/>
        <v>0.86569605991607057</v>
      </c>
      <c r="E15">
        <f t="shared" si="1"/>
        <v>7.1221759478054631E-3</v>
      </c>
      <c r="F15">
        <f t="shared" si="2"/>
        <v>6.0106168922151901E-4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136</v>
      </c>
      <c r="C16">
        <v>9.1199999999999992</v>
      </c>
      <c r="D16">
        <f t="shared" si="0"/>
        <v>0.95999483832841614</v>
      </c>
      <c r="E16">
        <f t="shared" si="1"/>
        <v>3.1930746376195335E-2</v>
      </c>
      <c r="F16">
        <f t="shared" si="2"/>
        <v>5.7057613828226817E-3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41</v>
      </c>
      <c r="C17">
        <v>10.58</v>
      </c>
      <c r="D17">
        <f t="shared" si="0"/>
        <v>1.0244856676991669</v>
      </c>
      <c r="E17">
        <f t="shared" si="1"/>
        <v>5.9137773520870976E-2</v>
      </c>
      <c r="F17">
        <f t="shared" si="2"/>
        <v>1.4381277106944642E-2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82</v>
      </c>
      <c r="C18">
        <v>10.84</v>
      </c>
      <c r="D18">
        <f t="shared" si="0"/>
        <v>1.0350292822023681</v>
      </c>
      <c r="E18">
        <f t="shared" si="1"/>
        <v>6.4376988355873341E-2</v>
      </c>
      <c r="F18">
        <f t="shared" si="2"/>
        <v>1.6334129103719272E-2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53</v>
      </c>
      <c r="C19">
        <v>13.16</v>
      </c>
      <c r="D19">
        <f t="shared" si="0"/>
        <v>1.1192558892779367</v>
      </c>
      <c r="E19">
        <f t="shared" si="1"/>
        <v>0.11421210485762501</v>
      </c>
      <c r="F19">
        <f t="shared" si="2"/>
        <v>3.859830229152976E-2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14</v>
      </c>
      <c r="C20">
        <v>13.97</v>
      </c>
      <c r="D20">
        <f t="shared" si="0"/>
        <v>1.1451964061141819</v>
      </c>
      <c r="E20">
        <f t="shared" si="1"/>
        <v>0.13241835662238169</v>
      </c>
      <c r="F20">
        <f t="shared" si="2"/>
        <v>4.8186156927100973E-2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119</v>
      </c>
      <c r="C21">
        <v>15.32</v>
      </c>
      <c r="D21">
        <f t="shared" si="0"/>
        <v>1.1852587652965851</v>
      </c>
      <c r="E21">
        <f t="shared" si="1"/>
        <v>0.16318019993724539</v>
      </c>
      <c r="F21">
        <f t="shared" si="2"/>
        <v>6.591757035165946E-2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76</v>
      </c>
      <c r="C22">
        <v>16.04</v>
      </c>
      <c r="D22">
        <f t="shared" si="0"/>
        <v>1.2052043639481447</v>
      </c>
      <c r="E22">
        <f t="shared" si="1"/>
        <v>0.17969230299673222</v>
      </c>
      <c r="F22">
        <f t="shared" si="2"/>
        <v>7.6171798902029006E-2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70</v>
      </c>
      <c r="C23">
        <v>16.940000000000001</v>
      </c>
      <c r="D23">
        <f t="shared" si="0"/>
        <v>1.2289134059946882</v>
      </c>
      <c r="E23">
        <f t="shared" si="1"/>
        <v>0.20035500865058323</v>
      </c>
      <c r="F23">
        <f t="shared" si="2"/>
        <v>8.968097179166451E-2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47</v>
      </c>
      <c r="C24">
        <v>17.7</v>
      </c>
      <c r="D24">
        <f t="shared" si="0"/>
        <v>1.2479732663618066</v>
      </c>
      <c r="E24">
        <f t="shared" si="1"/>
        <v>0.21778106775318326</v>
      </c>
      <c r="F24">
        <f t="shared" si="2"/>
        <v>0.10163193262111125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27</v>
      </c>
      <c r="C25">
        <v>19.27</v>
      </c>
      <c r="D25">
        <f t="shared" si="0"/>
        <v>1.284881714655453</v>
      </c>
      <c r="E25">
        <f t="shared" si="1"/>
        <v>0.25359144658433053</v>
      </c>
      <c r="F25">
        <f t="shared" si="2"/>
        <v>0.12770323576644704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168</v>
      </c>
      <c r="C28" t="s">
        <v>169</v>
      </c>
      <c r="D28" t="s">
        <v>176</v>
      </c>
      <c r="E28" t="s">
        <v>170</v>
      </c>
      <c r="F28" t="s">
        <v>171</v>
      </c>
      <c r="G28" t="s">
        <v>172</v>
      </c>
      <c r="H28" s="1" t="s">
        <v>173</v>
      </c>
    </row>
    <row r="29" spans="1:8" x14ac:dyDescent="0.35">
      <c r="B29">
        <v>2</v>
      </c>
      <c r="C29">
        <v>3.3000000000000002E-2</v>
      </c>
      <c r="D29">
        <v>0.05</v>
      </c>
      <c r="E29">
        <f>(C29-D29)/($K$9-$K$10)</f>
        <v>-0.17000000000000004</v>
      </c>
      <c r="F29" s="2">
        <f>C29+(E29*($K$8-$K$9))</f>
        <v>3.3614467498450123E-2</v>
      </c>
      <c r="G29" s="2">
        <f t="shared" ref="G29:G35" si="5">$K$3+(F29*$K$7)</f>
        <v>0.79332639620018663</v>
      </c>
      <c r="H29" s="3">
        <f t="shared" ref="H29:H35" si="6">10^G29</f>
        <v>6.2133582686078297</v>
      </c>
    </row>
    <row r="30" spans="1:8" x14ac:dyDescent="0.35">
      <c r="B30">
        <v>5</v>
      </c>
      <c r="C30">
        <v>0.85</v>
      </c>
      <c r="D30">
        <v>0.85299999999999998</v>
      </c>
      <c r="E30">
        <f t="shared" ref="E30:E35" si="7">(C30-D30)/($K$9-$K$10)</f>
        <v>-3.0000000000000034E-2</v>
      </c>
      <c r="F30" s="2">
        <f t="shared" ref="F30:F35" si="8">C30+(E30*($K$8-$K$9))</f>
        <v>0.85010843544090298</v>
      </c>
      <c r="G30" s="2">
        <f t="shared" si="5"/>
        <v>1.0853723568143316</v>
      </c>
      <c r="H30" s="3">
        <f t="shared" si="6"/>
        <v>12.172291852927689</v>
      </c>
    </row>
    <row r="31" spans="1:8" x14ac:dyDescent="0.35">
      <c r="B31">
        <v>10</v>
      </c>
      <c r="C31">
        <v>1.258</v>
      </c>
      <c r="D31">
        <v>1.2450000000000001</v>
      </c>
      <c r="E31">
        <f t="shared" si="7"/>
        <v>0.12999999999999903</v>
      </c>
      <c r="F31" s="2">
        <f t="shared" si="8"/>
        <v>1.2575301130894205</v>
      </c>
      <c r="G31" s="2">
        <f t="shared" si="5"/>
        <v>1.2311001391318539</v>
      </c>
      <c r="H31" s="3">
        <f t="shared" si="6"/>
        <v>17.025510354366595</v>
      </c>
    </row>
    <row r="32" spans="1:8" x14ac:dyDescent="0.35">
      <c r="B32">
        <v>25</v>
      </c>
      <c r="C32">
        <v>1.68</v>
      </c>
      <c r="D32">
        <v>1.643</v>
      </c>
      <c r="E32">
        <f t="shared" si="7"/>
        <v>0.36999999999999927</v>
      </c>
      <c r="F32" s="2">
        <f t="shared" si="8"/>
        <v>1.6786626295621967</v>
      </c>
      <c r="G32" s="2">
        <f t="shared" si="5"/>
        <v>1.3817320545507474</v>
      </c>
      <c r="H32" s="3">
        <f t="shared" si="6"/>
        <v>24.084190546579368</v>
      </c>
    </row>
    <row r="33" spans="2:8" x14ac:dyDescent="0.35">
      <c r="B33">
        <v>50</v>
      </c>
      <c r="C33">
        <v>1.9450000000000001</v>
      </c>
      <c r="D33">
        <v>1.89</v>
      </c>
      <c r="E33">
        <f t="shared" si="7"/>
        <v>0.55000000000000171</v>
      </c>
      <c r="F33" s="2">
        <f t="shared" si="8"/>
        <v>1.9430120169167791</v>
      </c>
      <c r="G33" s="2">
        <f t="shared" si="5"/>
        <v>1.4762853198519932</v>
      </c>
      <c r="H33" s="3">
        <f t="shared" si="6"/>
        <v>29.942311202881061</v>
      </c>
    </row>
    <row r="34" spans="2:8" x14ac:dyDescent="0.35">
      <c r="B34">
        <v>100</v>
      </c>
      <c r="C34">
        <v>2.1779999999999999</v>
      </c>
      <c r="D34">
        <v>2.1040000000000001</v>
      </c>
      <c r="E34">
        <f t="shared" si="7"/>
        <v>0.73999999999999855</v>
      </c>
      <c r="F34" s="2">
        <f t="shared" si="8"/>
        <v>2.1753252591243935</v>
      </c>
      <c r="G34" s="2">
        <f t="shared" si="5"/>
        <v>1.5593798026622951</v>
      </c>
      <c r="H34" s="3">
        <f t="shared" si="6"/>
        <v>36.255992860491006</v>
      </c>
    </row>
    <row r="35" spans="2:8" x14ac:dyDescent="0.35">
      <c r="B35">
        <v>200</v>
      </c>
      <c r="C35">
        <v>2.3879999999999999</v>
      </c>
      <c r="D35">
        <v>2.294</v>
      </c>
      <c r="E35">
        <f t="shared" si="7"/>
        <v>0.93999999999999884</v>
      </c>
      <c r="F35" s="2">
        <f t="shared" si="8"/>
        <v>2.3846023561850402</v>
      </c>
      <c r="G35" s="2">
        <f t="shared" si="5"/>
        <v>1.6342346494159503</v>
      </c>
      <c r="H35" s="3">
        <f t="shared" si="6"/>
        <v>43.075928697772696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2019-04-16T21:20:11Z</dcterms:modified>
</cp:coreProperties>
</file>