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Samarchuk\"/>
    </mc:Choice>
  </mc:AlternateContent>
  <xr:revisionPtr revIDLastSave="0" documentId="13_ncr:1_{E14B4AC1-4FDE-4438-93BC-1F1181FEC832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3" l="1"/>
  <c r="E23" i="3"/>
  <c r="E22" i="3"/>
  <c r="E21" i="3"/>
  <c r="E20" i="3"/>
  <c r="E19" i="3"/>
  <c r="E18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1" i="3"/>
  <c r="G11" i="3" s="1"/>
  <c r="H11" i="3" s="1"/>
  <c r="E24" i="2"/>
  <c r="E23" i="2"/>
  <c r="E22" i="2"/>
  <c r="E21" i="2"/>
  <c r="E20" i="2"/>
  <c r="E19" i="2"/>
  <c r="E18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G7" i="2" s="1"/>
  <c r="H7" i="2" s="1"/>
  <c r="I7" i="1"/>
  <c r="I9" i="1"/>
  <c r="I13" i="1"/>
  <c r="I11" i="1"/>
  <c r="I10" i="1"/>
  <c r="I15" i="1"/>
  <c r="I8" i="1"/>
  <c r="I6" i="1"/>
  <c r="I4" i="1"/>
  <c r="I5" i="1"/>
  <c r="I14" i="1"/>
  <c r="I12" i="1"/>
  <c r="H7" i="1"/>
  <c r="H9" i="1"/>
  <c r="H13" i="1"/>
  <c r="H11" i="1"/>
  <c r="H10" i="1"/>
  <c r="H15" i="1"/>
  <c r="H8" i="1"/>
  <c r="H6" i="1"/>
  <c r="H4" i="1"/>
  <c r="H5" i="1"/>
  <c r="H14" i="1"/>
  <c r="H12" i="1"/>
  <c r="I3" i="1"/>
  <c r="H3" i="1"/>
  <c r="G3" i="3" l="1"/>
  <c r="H3" i="3" s="1"/>
  <c r="G13" i="3"/>
  <c r="H13" i="3" s="1"/>
  <c r="K7" i="3"/>
  <c r="G9" i="3"/>
  <c r="H9" i="3" s="1"/>
  <c r="G7" i="3"/>
  <c r="H7" i="3" s="1"/>
  <c r="G12" i="3"/>
  <c r="H12" i="3" s="1"/>
  <c r="G14" i="3"/>
  <c r="H14" i="3" s="1"/>
  <c r="G5" i="3"/>
  <c r="H5" i="3" s="1"/>
  <c r="G10" i="3"/>
  <c r="H10" i="3" s="1"/>
  <c r="F11" i="3"/>
  <c r="E7" i="3"/>
  <c r="E6" i="3"/>
  <c r="K6" i="3"/>
  <c r="K8" i="3"/>
  <c r="F24" i="3" s="1"/>
  <c r="G2" i="3"/>
  <c r="H2" i="3" s="1"/>
  <c r="K3" i="3"/>
  <c r="F12" i="3" s="1"/>
  <c r="G4" i="3"/>
  <c r="H4" i="3" s="1"/>
  <c r="G6" i="3"/>
  <c r="H6" i="3" s="1"/>
  <c r="G8" i="3"/>
  <c r="H8" i="3" s="1"/>
  <c r="G14" i="2"/>
  <c r="H14" i="2" s="1"/>
  <c r="G5" i="2"/>
  <c r="H5" i="2" s="1"/>
  <c r="G3" i="2"/>
  <c r="H3" i="2" s="1"/>
  <c r="G10" i="2"/>
  <c r="H10" i="2" s="1"/>
  <c r="G13" i="2"/>
  <c r="H13" i="2" s="1"/>
  <c r="G9" i="2"/>
  <c r="H9" i="2" s="1"/>
  <c r="K8" i="2"/>
  <c r="F23" i="2" s="1"/>
  <c r="K7" i="2"/>
  <c r="K3" i="2"/>
  <c r="E9" i="2" s="1"/>
  <c r="K6" i="2"/>
  <c r="G4" i="2"/>
  <c r="H4" i="2" s="1"/>
  <c r="G6" i="2"/>
  <c r="H6" i="2" s="1"/>
  <c r="G8" i="2"/>
  <c r="H8" i="2" s="1"/>
  <c r="G11" i="2"/>
  <c r="H11" i="2" s="1"/>
  <c r="G2" i="2"/>
  <c r="H2" i="2" s="1"/>
  <c r="G12" i="2"/>
  <c r="H12" i="2" s="1"/>
  <c r="F2" i="3" l="1"/>
  <c r="E4" i="3"/>
  <c r="E3" i="3"/>
  <c r="E11" i="3"/>
  <c r="F19" i="3"/>
  <c r="G19" i="3" s="1"/>
  <c r="H19" i="3" s="1"/>
  <c r="F22" i="3"/>
  <c r="F21" i="3"/>
  <c r="G21" i="3" s="1"/>
  <c r="H21" i="3" s="1"/>
  <c r="F10" i="3"/>
  <c r="E14" i="3"/>
  <c r="F13" i="3"/>
  <c r="E10" i="3"/>
  <c r="G24" i="3"/>
  <c r="H24" i="3" s="1"/>
  <c r="G22" i="3"/>
  <c r="H22" i="3" s="1"/>
  <c r="F14" i="3"/>
  <c r="F9" i="3"/>
  <c r="F7" i="3"/>
  <c r="F5" i="3"/>
  <c r="F3" i="3"/>
  <c r="E12" i="3"/>
  <c r="F20" i="3"/>
  <c r="G20" i="3" s="1"/>
  <c r="H20" i="3" s="1"/>
  <c r="F23" i="3"/>
  <c r="G23" i="3" s="1"/>
  <c r="H23" i="3" s="1"/>
  <c r="F6" i="3"/>
  <c r="F8" i="3"/>
  <c r="F18" i="3"/>
  <c r="G18" i="3" s="1"/>
  <c r="H18" i="3" s="1"/>
  <c r="E2" i="3"/>
  <c r="E8" i="3"/>
  <c r="F4" i="3"/>
  <c r="E9" i="3"/>
  <c r="E13" i="3"/>
  <c r="E5" i="3"/>
  <c r="F7" i="2"/>
  <c r="E13" i="2"/>
  <c r="F24" i="2"/>
  <c r="G24" i="2" s="1"/>
  <c r="H24" i="2" s="1"/>
  <c r="F19" i="2"/>
  <c r="G19" i="2" s="1"/>
  <c r="H19" i="2" s="1"/>
  <c r="E14" i="2"/>
  <c r="E10" i="2"/>
  <c r="G23" i="2"/>
  <c r="H23" i="2" s="1"/>
  <c r="G18" i="2"/>
  <c r="H18" i="2" s="1"/>
  <c r="E8" i="2"/>
  <c r="F2" i="2"/>
  <c r="F14" i="2"/>
  <c r="F10" i="2"/>
  <c r="E11" i="2"/>
  <c r="F6" i="2"/>
  <c r="E4" i="2"/>
  <c r="E12" i="2"/>
  <c r="E6" i="2"/>
  <c r="F11" i="2"/>
  <c r="F4" i="2"/>
  <c r="E2" i="2"/>
  <c r="F8" i="2"/>
  <c r="F21" i="2"/>
  <c r="G21" i="2" s="1"/>
  <c r="H21" i="2" s="1"/>
  <c r="F9" i="2"/>
  <c r="F12" i="2"/>
  <c r="E3" i="2"/>
  <c r="F22" i="2"/>
  <c r="G22" i="2" s="1"/>
  <c r="H22" i="2" s="1"/>
  <c r="E5" i="2"/>
  <c r="F20" i="2"/>
  <c r="G20" i="2" s="1"/>
  <c r="H20" i="2" s="1"/>
  <c r="F13" i="2"/>
  <c r="E7" i="2"/>
  <c r="F18" i="2"/>
  <c r="F3" i="2"/>
  <c r="F5" i="2"/>
  <c r="K5" i="3" l="1"/>
  <c r="K4" i="3"/>
  <c r="K5" i="2"/>
  <c r="K4" i="2"/>
</calcChain>
</file>

<file path=xl/sharedStrings.xml><?xml version="1.0" encoding="utf-8"?>
<sst xmlns="http://schemas.openxmlformats.org/spreadsheetml/2006/main" count="177" uniqueCount="119">
  <si>
    <t>Samarchuk</t>
  </si>
  <si>
    <t>start_date</t>
  </si>
  <si>
    <t>end_date</t>
  </si>
  <si>
    <t>duration</t>
  </si>
  <si>
    <t>peak</t>
  </si>
  <si>
    <t>sum</t>
  </si>
  <si>
    <t>average</t>
  </si>
  <si>
    <t>median</t>
  </si>
  <si>
    <t>12/01/1949</t>
  </si>
  <si>
    <t>02/01/1950</t>
  </si>
  <si>
    <t>2</t>
  </si>
  <si>
    <t>-1.47</t>
  </si>
  <si>
    <t>-2.12</t>
  </si>
  <si>
    <t>-1.06</t>
  </si>
  <si>
    <t>10/01/1954</t>
  </si>
  <si>
    <t>07/01/1955</t>
  </si>
  <si>
    <t>9</t>
  </si>
  <si>
    <t>-1.49</t>
  </si>
  <si>
    <t>-6.88</t>
  </si>
  <si>
    <t>-0.76</t>
  </si>
  <si>
    <t>-0.55</t>
  </si>
  <si>
    <t>10/01/1956</t>
  </si>
  <si>
    <t>10/01/1957</t>
  </si>
  <si>
    <t>12</t>
  </si>
  <si>
    <t>-1.52</t>
  </si>
  <si>
    <t>-9.2</t>
  </si>
  <si>
    <t>-0.77</t>
  </si>
  <si>
    <t>05/01/1961</t>
  </si>
  <si>
    <t>11/01/1962</t>
  </si>
  <si>
    <t>18</t>
  </si>
  <si>
    <t>-1.44</t>
  </si>
  <si>
    <t>-18.13</t>
  </si>
  <si>
    <t>-1.01</t>
  </si>
  <si>
    <t>-1.14</t>
  </si>
  <si>
    <t>11/01/1964</t>
  </si>
  <si>
    <t>10/01/1965</t>
  </si>
  <si>
    <t>11</t>
  </si>
  <si>
    <t>-1.77</t>
  </si>
  <si>
    <t>-14.06</t>
  </si>
  <si>
    <t>-1.28</t>
  </si>
  <si>
    <t>-1.26</t>
  </si>
  <si>
    <t>06/01/1971</t>
  </si>
  <si>
    <t>03/01/1972</t>
  </si>
  <si>
    <t>-1.72</t>
  </si>
  <si>
    <t>-10.81</t>
  </si>
  <si>
    <t>-1.2</t>
  </si>
  <si>
    <t>-1.41</t>
  </si>
  <si>
    <t>11/01/1973</t>
  </si>
  <si>
    <t>02/01/1976</t>
  </si>
  <si>
    <t>27</t>
  </si>
  <si>
    <t>-2.19</t>
  </si>
  <si>
    <t>-21.79</t>
  </si>
  <si>
    <t>-0.81</t>
  </si>
  <si>
    <t>04/01/1977</t>
  </si>
  <si>
    <t>10/01/1977</t>
  </si>
  <si>
    <t>6</t>
  </si>
  <si>
    <t>-1.59</t>
  </si>
  <si>
    <t>-7.72</t>
  </si>
  <si>
    <t>-1.29</t>
  </si>
  <si>
    <t>01/01/1984</t>
  </si>
  <si>
    <t>11/01/1984</t>
  </si>
  <si>
    <t>10</t>
  </si>
  <si>
    <t>-1.25</t>
  </si>
  <si>
    <t>-4.67</t>
  </si>
  <si>
    <t>-0.47</t>
  </si>
  <si>
    <t>-0.32</t>
  </si>
  <si>
    <t>06/01/1986</t>
  </si>
  <si>
    <t>12/01/1986</t>
  </si>
  <si>
    <t>-1.05</t>
  </si>
  <si>
    <t>-3.92</t>
  </si>
  <si>
    <t>-0.65</t>
  </si>
  <si>
    <t>-0.64</t>
  </si>
  <si>
    <t>01/01/1993</t>
  </si>
  <si>
    <t>07/01/1993</t>
  </si>
  <si>
    <t>-1.18</t>
  </si>
  <si>
    <t>-4.22</t>
  </si>
  <si>
    <t>-0.7</t>
  </si>
  <si>
    <t>-0.71</t>
  </si>
  <si>
    <t>03/01/1995</t>
  </si>
  <si>
    <t>07/01/1996</t>
  </si>
  <si>
    <t>16</t>
  </si>
  <si>
    <t>-2.45</t>
  </si>
  <si>
    <t>-21.15</t>
  </si>
  <si>
    <t>-1.32</t>
  </si>
  <si>
    <t>-1.27</t>
  </si>
  <si>
    <t>10/01/1996</t>
  </si>
  <si>
    <t>07/01/1997</t>
  </si>
  <si>
    <t>-2.91</t>
  </si>
  <si>
    <t>-17.8</t>
  </si>
  <si>
    <t>-1.98</t>
  </si>
  <si>
    <t>-1.96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</si>
  <si>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</si>
  <si>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</si>
  <si>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</si>
  <si>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</si>
  <si>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</si>
  <si>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</si>
  <si>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</si>
  <si>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</si>
  <si>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</si>
  <si>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</si>
  <si>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</si>
  <si>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</si>
  <si>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</si>
  <si>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</si>
  <si>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</si>
  <si>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</si>
  <si>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</si>
  <si>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</si>
  <si>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</si>
  <si>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</si>
  <si>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</si>
  <si>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</si>
  <si>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</si>
  <si>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</si>
  <si>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(-0.7)</t>
  </si>
  <si>
    <t>K (-0.8)</t>
  </si>
  <si>
    <t>K (-0.4)</t>
  </si>
  <si>
    <t>K (-0.5)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</si>
</sst>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workbookViewId="0">
      <selection activeCell="I15" sqref="I3:I15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91</v>
      </c>
    </row>
    <row r="3" spans="1:9" x14ac:dyDescent="0.3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13</v>
      </c>
      <c r="H3">
        <f>C3*1</f>
        <v>2</v>
      </c>
      <c r="I3">
        <f>E3*-1</f>
        <v>2.12</v>
      </c>
    </row>
    <row r="4" spans="1:9" x14ac:dyDescent="0.35">
      <c r="A4" t="s">
        <v>66</v>
      </c>
      <c r="B4" t="s">
        <v>67</v>
      </c>
      <c r="C4" t="s">
        <v>55</v>
      </c>
      <c r="D4" t="s">
        <v>68</v>
      </c>
      <c r="E4" t="s">
        <v>69</v>
      </c>
      <c r="F4" t="s">
        <v>70</v>
      </c>
      <c r="G4" t="s">
        <v>71</v>
      </c>
      <c r="H4">
        <f>C4*1</f>
        <v>6</v>
      </c>
      <c r="I4">
        <f>E4*-1</f>
        <v>3.92</v>
      </c>
    </row>
    <row r="5" spans="1:9" x14ac:dyDescent="0.35">
      <c r="A5" t="s">
        <v>72</v>
      </c>
      <c r="B5" t="s">
        <v>73</v>
      </c>
      <c r="C5" t="s">
        <v>55</v>
      </c>
      <c r="D5" t="s">
        <v>74</v>
      </c>
      <c r="E5" t="s">
        <v>75</v>
      </c>
      <c r="F5" t="s">
        <v>76</v>
      </c>
      <c r="G5" t="s">
        <v>77</v>
      </c>
      <c r="H5">
        <f>C5*1</f>
        <v>6</v>
      </c>
      <c r="I5">
        <f>E5*-1</f>
        <v>4.22</v>
      </c>
    </row>
    <row r="6" spans="1:9" x14ac:dyDescent="0.35">
      <c r="A6" t="s">
        <v>59</v>
      </c>
      <c r="B6" t="s">
        <v>60</v>
      </c>
      <c r="C6" t="s">
        <v>61</v>
      </c>
      <c r="D6" t="s">
        <v>62</v>
      </c>
      <c r="E6" t="s">
        <v>63</v>
      </c>
      <c r="F6" t="s">
        <v>64</v>
      </c>
      <c r="G6" t="s">
        <v>65</v>
      </c>
      <c r="H6">
        <f>C6*1</f>
        <v>10</v>
      </c>
      <c r="I6">
        <f>E6*-1</f>
        <v>4.67</v>
      </c>
    </row>
    <row r="7" spans="1:9" x14ac:dyDescent="0.3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>
        <f>C7*1</f>
        <v>9</v>
      </c>
      <c r="I7">
        <f>E7*-1</f>
        <v>6.88</v>
      </c>
    </row>
    <row r="8" spans="1:9" x14ac:dyDescent="0.35">
      <c r="A8" t="s">
        <v>53</v>
      </c>
      <c r="B8" t="s">
        <v>54</v>
      </c>
      <c r="C8" t="s">
        <v>55</v>
      </c>
      <c r="D8" t="s">
        <v>56</v>
      </c>
      <c r="E8" t="s">
        <v>57</v>
      </c>
      <c r="F8" t="s">
        <v>58</v>
      </c>
      <c r="G8" t="s">
        <v>30</v>
      </c>
      <c r="H8">
        <f>C8*1</f>
        <v>6</v>
      </c>
      <c r="I8">
        <f>E8*-1</f>
        <v>7.72</v>
      </c>
    </row>
    <row r="9" spans="1:9" x14ac:dyDescent="0.35">
      <c r="A9" t="s">
        <v>21</v>
      </c>
      <c r="B9" t="s">
        <v>22</v>
      </c>
      <c r="C9" t="s">
        <v>23</v>
      </c>
      <c r="D9" t="s">
        <v>24</v>
      </c>
      <c r="E9" t="s">
        <v>25</v>
      </c>
      <c r="F9" t="s">
        <v>26</v>
      </c>
      <c r="G9" t="s">
        <v>26</v>
      </c>
      <c r="H9">
        <f>C9*1</f>
        <v>12</v>
      </c>
      <c r="I9">
        <f>E9*-1</f>
        <v>9.1999999999999993</v>
      </c>
    </row>
    <row r="10" spans="1:9" x14ac:dyDescent="0.35">
      <c r="A10" t="s">
        <v>41</v>
      </c>
      <c r="B10" t="s">
        <v>42</v>
      </c>
      <c r="C10" t="s">
        <v>16</v>
      </c>
      <c r="D10" t="s">
        <v>43</v>
      </c>
      <c r="E10" t="s">
        <v>44</v>
      </c>
      <c r="F10" t="s">
        <v>45</v>
      </c>
      <c r="G10" t="s">
        <v>46</v>
      </c>
      <c r="H10">
        <f>C10*1</f>
        <v>9</v>
      </c>
      <c r="I10">
        <f>E10*-1</f>
        <v>10.81</v>
      </c>
    </row>
    <row r="11" spans="1:9" x14ac:dyDescent="0.35">
      <c r="A11" t="s">
        <v>34</v>
      </c>
      <c r="B11" t="s">
        <v>35</v>
      </c>
      <c r="C11" t="s">
        <v>36</v>
      </c>
      <c r="D11" t="s">
        <v>37</v>
      </c>
      <c r="E11" t="s">
        <v>38</v>
      </c>
      <c r="F11" t="s">
        <v>39</v>
      </c>
      <c r="G11" t="s">
        <v>40</v>
      </c>
      <c r="H11">
        <f>C11*1</f>
        <v>11</v>
      </c>
      <c r="I11">
        <f>E11*-1</f>
        <v>14.06</v>
      </c>
    </row>
    <row r="12" spans="1:9" x14ac:dyDescent="0.35">
      <c r="A12" t="s">
        <v>85</v>
      </c>
      <c r="B12" t="s">
        <v>86</v>
      </c>
      <c r="C12" t="s">
        <v>16</v>
      </c>
      <c r="D12" t="s">
        <v>87</v>
      </c>
      <c r="E12" t="s">
        <v>88</v>
      </c>
      <c r="F12" t="s">
        <v>89</v>
      </c>
      <c r="G12" t="s">
        <v>90</v>
      </c>
      <c r="H12">
        <f>C12*1</f>
        <v>9</v>
      </c>
      <c r="I12">
        <f>E12*-1</f>
        <v>17.8</v>
      </c>
    </row>
    <row r="13" spans="1:9" x14ac:dyDescent="0.35">
      <c r="A13" t="s">
        <v>27</v>
      </c>
      <c r="B13" t="s">
        <v>28</v>
      </c>
      <c r="C13" t="s">
        <v>29</v>
      </c>
      <c r="D13" t="s">
        <v>30</v>
      </c>
      <c r="E13" t="s">
        <v>31</v>
      </c>
      <c r="F13" t="s">
        <v>32</v>
      </c>
      <c r="G13" t="s">
        <v>33</v>
      </c>
      <c r="H13">
        <f>C13*1</f>
        <v>18</v>
      </c>
      <c r="I13">
        <f>E13*-1</f>
        <v>18.13</v>
      </c>
    </row>
    <row r="14" spans="1:9" x14ac:dyDescent="0.35">
      <c r="A14" t="s">
        <v>78</v>
      </c>
      <c r="B14" t="s">
        <v>79</v>
      </c>
      <c r="C14" t="s">
        <v>80</v>
      </c>
      <c r="D14" t="s">
        <v>81</v>
      </c>
      <c r="E14" t="s">
        <v>82</v>
      </c>
      <c r="F14" t="s">
        <v>83</v>
      </c>
      <c r="G14" t="s">
        <v>84</v>
      </c>
      <c r="H14">
        <f>C14*1</f>
        <v>16</v>
      </c>
      <c r="I14">
        <f>E14*-1</f>
        <v>21.15</v>
      </c>
    </row>
    <row r="15" spans="1:9" x14ac:dyDescent="0.35">
      <c r="A15" t="s">
        <v>47</v>
      </c>
      <c r="B15" t="s">
        <v>48</v>
      </c>
      <c r="C15" t="s">
        <v>49</v>
      </c>
      <c r="D15" t="s">
        <v>50</v>
      </c>
      <c r="E15" t="s">
        <v>51</v>
      </c>
      <c r="F15" t="s">
        <v>52</v>
      </c>
      <c r="G15" t="s">
        <v>52</v>
      </c>
      <c r="H15">
        <f>C15*1</f>
        <v>27</v>
      </c>
      <c r="I15">
        <f>E15*-1</f>
        <v>21.79</v>
      </c>
    </row>
  </sheetData>
  <sortState xmlns:xlrd2="http://schemas.microsoft.com/office/spreadsheetml/2017/richdata2" ref="A3:I16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C6F53-D4E0-4B57-99A1-14E034D195E6}">
  <dimension ref="A1:K24"/>
  <sheetViews>
    <sheetView topLeftCell="A7" workbookViewId="0">
      <selection activeCell="I19" sqref="I19"/>
    </sheetView>
  </sheetViews>
  <sheetFormatPr defaultRowHeight="14.5" x14ac:dyDescent="0.35"/>
  <sheetData>
    <row r="1" spans="1:11" x14ac:dyDescent="0.3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J1" t="s">
        <v>100</v>
      </c>
      <c r="K1">
        <f>COUNT(C2:C14)</f>
        <v>13</v>
      </c>
    </row>
    <row r="2" spans="1:11" x14ac:dyDescent="0.35">
      <c r="A2">
        <v>1</v>
      </c>
      <c r="B2" t="s">
        <v>8</v>
      </c>
      <c r="C2">
        <v>2</v>
      </c>
      <c r="D2">
        <f t="shared" ref="D2:D14" si="0">LOG(C2)</f>
        <v>0.3010299956639812</v>
      </c>
      <c r="E2">
        <f t="shared" ref="E2:E14" si="1">(D2-$K$3)^2</f>
        <v>0.43724154356445649</v>
      </c>
      <c r="F2">
        <f t="shared" ref="F2:F14" si="2">(D2-$K$3)^3</f>
        <v>-0.28912265822835875</v>
      </c>
      <c r="G2">
        <f t="shared" ref="G2:G14" si="3">($K$1+1)/A2</f>
        <v>14</v>
      </c>
      <c r="H2">
        <f t="shared" ref="H2:H14" si="4">1/G2</f>
        <v>7.1428571428571425E-2</v>
      </c>
      <c r="J2" t="s">
        <v>101</v>
      </c>
      <c r="K2">
        <f>AVERAGE(C2:C14)</f>
        <v>10.846153846153847</v>
      </c>
    </row>
    <row r="3" spans="1:11" x14ac:dyDescent="0.35">
      <c r="A3">
        <v>2</v>
      </c>
      <c r="B3" t="s">
        <v>53</v>
      </c>
      <c r="C3">
        <v>6</v>
      </c>
      <c r="D3">
        <f t="shared" si="0"/>
        <v>0.77815125038364363</v>
      </c>
      <c r="E3">
        <f t="shared" si="1"/>
        <v>3.3900605051521031E-2</v>
      </c>
      <c r="F3">
        <f t="shared" si="2"/>
        <v>-6.2418190482428082E-3</v>
      </c>
      <c r="G3">
        <f t="shared" si="3"/>
        <v>7</v>
      </c>
      <c r="H3">
        <f t="shared" si="4"/>
        <v>0.14285714285714285</v>
      </c>
      <c r="J3" t="s">
        <v>102</v>
      </c>
      <c r="K3">
        <f>AVERAGE(D2:D14)</f>
        <v>0.96227241986591971</v>
      </c>
    </row>
    <row r="4" spans="1:11" x14ac:dyDescent="0.35">
      <c r="A4">
        <v>3</v>
      </c>
      <c r="B4" t="s">
        <v>66</v>
      </c>
      <c r="C4">
        <v>6</v>
      </c>
      <c r="D4">
        <f t="shared" si="0"/>
        <v>0.77815125038364363</v>
      </c>
      <c r="E4">
        <f t="shared" si="1"/>
        <v>3.3900605051521031E-2</v>
      </c>
      <c r="F4">
        <f t="shared" si="2"/>
        <v>-6.2418190482428082E-3</v>
      </c>
      <c r="G4">
        <f t="shared" si="3"/>
        <v>4.666666666666667</v>
      </c>
      <c r="H4">
        <f t="shared" si="4"/>
        <v>0.21428571428571427</v>
      </c>
      <c r="J4" t="s">
        <v>103</v>
      </c>
      <c r="K4">
        <f>SUM(E2:E14)</f>
        <v>0.92487384029253783</v>
      </c>
    </row>
    <row r="5" spans="1:11" x14ac:dyDescent="0.35">
      <c r="A5">
        <v>4</v>
      </c>
      <c r="B5" t="s">
        <v>72</v>
      </c>
      <c r="C5">
        <v>6</v>
      </c>
      <c r="D5">
        <f t="shared" si="0"/>
        <v>0.77815125038364363</v>
      </c>
      <c r="E5">
        <f t="shared" si="1"/>
        <v>3.3900605051521031E-2</v>
      </c>
      <c r="F5">
        <f t="shared" si="2"/>
        <v>-6.2418190482428082E-3</v>
      </c>
      <c r="G5">
        <f t="shared" si="3"/>
        <v>3.5</v>
      </c>
      <c r="H5">
        <f t="shared" si="4"/>
        <v>0.2857142857142857</v>
      </c>
      <c r="J5" t="s">
        <v>104</v>
      </c>
      <c r="K5">
        <f>SUM(F2:F14)</f>
        <v>-0.16318130340278453</v>
      </c>
    </row>
    <row r="6" spans="1:11" x14ac:dyDescent="0.35">
      <c r="A6">
        <v>5</v>
      </c>
      <c r="B6" t="s">
        <v>14</v>
      </c>
      <c r="C6">
        <v>9</v>
      </c>
      <c r="D6">
        <f t="shared" si="0"/>
        <v>0.95424250943932487</v>
      </c>
      <c r="E6">
        <f t="shared" si="1"/>
        <v>6.4479461459136586E-5</v>
      </c>
      <c r="F6">
        <f t="shared" si="2"/>
        <v>-5.1776429987194125E-7</v>
      </c>
      <c r="G6">
        <f t="shared" si="3"/>
        <v>2.8</v>
      </c>
      <c r="H6">
        <f t="shared" si="4"/>
        <v>0.35714285714285715</v>
      </c>
      <c r="J6" t="s">
        <v>105</v>
      </c>
      <c r="K6">
        <f>VAR(D2:D14)</f>
        <v>7.7072820024377833E-2</v>
      </c>
    </row>
    <row r="7" spans="1:11" x14ac:dyDescent="0.35">
      <c r="A7">
        <v>6</v>
      </c>
      <c r="B7" t="s">
        <v>41</v>
      </c>
      <c r="C7">
        <v>9</v>
      </c>
      <c r="D7">
        <f t="shared" si="0"/>
        <v>0.95424250943932487</v>
      </c>
      <c r="E7">
        <f t="shared" si="1"/>
        <v>6.4479461459136586E-5</v>
      </c>
      <c r="F7">
        <f t="shared" si="2"/>
        <v>-5.1776429987194125E-7</v>
      </c>
      <c r="G7">
        <f t="shared" si="3"/>
        <v>2.3333333333333335</v>
      </c>
      <c r="H7">
        <f t="shared" si="4"/>
        <v>0.42857142857142855</v>
      </c>
      <c r="J7" t="s">
        <v>106</v>
      </c>
      <c r="K7">
        <f>STDEV(D2:D14)</f>
        <v>0.27761992007847319</v>
      </c>
    </row>
    <row r="8" spans="1:11" x14ac:dyDescent="0.35">
      <c r="A8">
        <v>7</v>
      </c>
      <c r="B8" t="s">
        <v>85</v>
      </c>
      <c r="C8">
        <v>9</v>
      </c>
      <c r="D8">
        <f t="shared" si="0"/>
        <v>0.95424250943932487</v>
      </c>
      <c r="E8">
        <f t="shared" si="1"/>
        <v>6.4479461459136586E-5</v>
      </c>
      <c r="F8">
        <f t="shared" si="2"/>
        <v>-5.1776429987194125E-7</v>
      </c>
      <c r="G8">
        <f t="shared" si="3"/>
        <v>2</v>
      </c>
      <c r="H8">
        <f t="shared" si="4"/>
        <v>0.5</v>
      </c>
      <c r="J8" t="s">
        <v>107</v>
      </c>
      <c r="K8">
        <f>SKEW(D2:D14)</f>
        <v>-0.75108302068724075</v>
      </c>
    </row>
    <row r="9" spans="1:11" x14ac:dyDescent="0.35">
      <c r="A9">
        <v>8</v>
      </c>
      <c r="B9" t="s">
        <v>59</v>
      </c>
      <c r="C9">
        <v>10</v>
      </c>
      <c r="D9">
        <f t="shared" si="0"/>
        <v>1</v>
      </c>
      <c r="E9">
        <f t="shared" si="1"/>
        <v>1.4233703027734493E-3</v>
      </c>
      <c r="F9">
        <f t="shared" si="2"/>
        <v>5.3700317158355423E-5</v>
      </c>
      <c r="G9">
        <f t="shared" si="3"/>
        <v>1.75</v>
      </c>
      <c r="H9">
        <f t="shared" si="4"/>
        <v>0.5714285714285714</v>
      </c>
      <c r="J9" t="s">
        <v>108</v>
      </c>
      <c r="K9">
        <v>-0.7</v>
      </c>
    </row>
    <row r="10" spans="1:11" x14ac:dyDescent="0.35">
      <c r="A10">
        <v>9</v>
      </c>
      <c r="B10" t="s">
        <v>34</v>
      </c>
      <c r="C10">
        <v>11</v>
      </c>
      <c r="D10">
        <f t="shared" si="0"/>
        <v>1.0413926851582251</v>
      </c>
      <c r="E10">
        <f t="shared" si="1"/>
        <v>6.2600163799247906E-3</v>
      </c>
      <c r="F10">
        <f t="shared" si="2"/>
        <v>4.9529415671382688E-4</v>
      </c>
      <c r="G10">
        <f t="shared" si="3"/>
        <v>1.5555555555555556</v>
      </c>
      <c r="H10">
        <f t="shared" si="4"/>
        <v>0.64285714285714279</v>
      </c>
      <c r="J10" t="s">
        <v>109</v>
      </c>
      <c r="K10">
        <v>-0.8</v>
      </c>
    </row>
    <row r="11" spans="1:11" x14ac:dyDescent="0.35">
      <c r="A11">
        <v>10</v>
      </c>
      <c r="B11" t="s">
        <v>21</v>
      </c>
      <c r="C11">
        <v>12</v>
      </c>
      <c r="D11">
        <f t="shared" si="0"/>
        <v>1.0791812460476249</v>
      </c>
      <c r="E11">
        <f t="shared" si="1"/>
        <v>1.3667673639184153E-2</v>
      </c>
      <c r="F11">
        <f t="shared" si="2"/>
        <v>1.597871681791654E-3</v>
      </c>
      <c r="G11">
        <f t="shared" si="3"/>
        <v>1.4</v>
      </c>
      <c r="H11">
        <f t="shared" si="4"/>
        <v>0.7142857142857143</v>
      </c>
    </row>
    <row r="12" spans="1:11" x14ac:dyDescent="0.35">
      <c r="A12">
        <v>11</v>
      </c>
      <c r="B12" t="s">
        <v>78</v>
      </c>
      <c r="C12">
        <v>16</v>
      </c>
      <c r="D12">
        <f t="shared" si="0"/>
        <v>1.2041199826559248</v>
      </c>
      <c r="E12">
        <f t="shared" si="1"/>
        <v>5.8490243627465445E-2</v>
      </c>
      <c r="F12">
        <f t="shared" si="2"/>
        <v>1.4145722868296143E-2</v>
      </c>
      <c r="G12">
        <f t="shared" si="3"/>
        <v>1.2727272727272727</v>
      </c>
      <c r="H12">
        <f t="shared" si="4"/>
        <v>0.7857142857142857</v>
      </c>
    </row>
    <row r="13" spans="1:11" x14ac:dyDescent="0.35">
      <c r="A13">
        <v>12</v>
      </c>
      <c r="B13" t="s">
        <v>27</v>
      </c>
      <c r="C13">
        <v>18</v>
      </c>
      <c r="D13">
        <f t="shared" si="0"/>
        <v>1.255272505103306</v>
      </c>
      <c r="E13">
        <f t="shared" si="1"/>
        <v>8.584904994911563E-2</v>
      </c>
      <c r="F13">
        <f t="shared" si="2"/>
        <v>2.5153778952639514E-2</v>
      </c>
      <c r="G13">
        <f t="shared" si="3"/>
        <v>1.1666666666666667</v>
      </c>
      <c r="H13">
        <f t="shared" si="4"/>
        <v>0.8571428571428571</v>
      </c>
    </row>
    <row r="14" spans="1:11" x14ac:dyDescent="0.35">
      <c r="A14">
        <v>13</v>
      </c>
      <c r="B14" t="s">
        <v>47</v>
      </c>
      <c r="C14">
        <v>27</v>
      </c>
      <c r="D14">
        <f t="shared" si="0"/>
        <v>1.4313637641589874</v>
      </c>
      <c r="E14">
        <f t="shared" si="1"/>
        <v>0.22004668929067733</v>
      </c>
      <c r="F14">
        <f t="shared" si="2"/>
        <v>0.10322199728660281</v>
      </c>
      <c r="G14">
        <f t="shared" si="3"/>
        <v>1.0769230769230769</v>
      </c>
      <c r="H14">
        <f t="shared" si="4"/>
        <v>0.9285714285714286</v>
      </c>
    </row>
    <row r="17" spans="2:8" x14ac:dyDescent="0.35">
      <c r="B17" t="s">
        <v>110</v>
      </c>
      <c r="C17" t="s">
        <v>115</v>
      </c>
      <c r="D17" t="s">
        <v>116</v>
      </c>
      <c r="E17" t="s">
        <v>111</v>
      </c>
      <c r="F17" t="s">
        <v>112</v>
      </c>
      <c r="G17" t="s">
        <v>113</v>
      </c>
      <c r="H17" s="1" t="s">
        <v>114</v>
      </c>
    </row>
    <row r="18" spans="2:8" x14ac:dyDescent="0.35">
      <c r="B18">
        <v>2</v>
      </c>
      <c r="C18">
        <v>0.11600000000000001</v>
      </c>
      <c r="D18">
        <v>0.13200000000000001</v>
      </c>
      <c r="E18">
        <f>(C18-D18)/($K$9-$K$10)</f>
        <v>-0.15999999999999986</v>
      </c>
      <c r="F18" s="2">
        <f>C18+(E18*($K$8-$K$9))</f>
        <v>0.12417328330995853</v>
      </c>
      <c r="G18" s="2">
        <f t="shared" ref="G18:G24" si="5">$K$3+(F18*$K$7)</f>
        <v>0.99674539685431196</v>
      </c>
      <c r="H18" s="3">
        <f t="shared" ref="H18:H24" si="6">10^G18</f>
        <v>9.9253400932358868</v>
      </c>
    </row>
    <row r="19" spans="2:8" x14ac:dyDescent="0.35">
      <c r="B19">
        <v>5</v>
      </c>
      <c r="C19">
        <v>0.85699999999999998</v>
      </c>
      <c r="D19">
        <v>0.85599999999999998</v>
      </c>
      <c r="E19">
        <f t="shared" ref="E19:E24" si="7">(C19-D19)/($K$9-$K$10)</f>
        <v>0.01</v>
      </c>
      <c r="F19" s="2">
        <f t="shared" ref="F19:F24" si="8">C19+(E19*($K$8-$K$9))</f>
        <v>0.85648916979312761</v>
      </c>
      <c r="G19" s="2">
        <f t="shared" si="5"/>
        <v>1.2000508747319656</v>
      </c>
      <c r="H19" s="3">
        <f t="shared" si="6"/>
        <v>15.850788631122517</v>
      </c>
    </row>
    <row r="20" spans="2:8" x14ac:dyDescent="0.35">
      <c r="B20">
        <v>10</v>
      </c>
      <c r="C20">
        <v>1.1830000000000001</v>
      </c>
      <c r="D20">
        <v>1.1659999999999999</v>
      </c>
      <c r="E20">
        <f t="shared" si="7"/>
        <v>0.17000000000000112</v>
      </c>
      <c r="F20" s="2">
        <f t="shared" si="8"/>
        <v>1.1743158864831691</v>
      </c>
      <c r="G20" s="2">
        <f t="shared" si="5"/>
        <v>1.2882859024182585</v>
      </c>
      <c r="H20" s="3">
        <f t="shared" si="6"/>
        <v>19.421640118539511</v>
      </c>
    </row>
    <row r="21" spans="2:8" x14ac:dyDescent="0.35">
      <c r="B21">
        <v>25</v>
      </c>
      <c r="C21">
        <v>1.488</v>
      </c>
      <c r="D21">
        <v>1.448</v>
      </c>
      <c r="E21">
        <f t="shared" si="7"/>
        <v>0.4</v>
      </c>
      <c r="F21" s="2">
        <f t="shared" si="8"/>
        <v>1.4675667917251036</v>
      </c>
      <c r="G21" s="2">
        <f t="shared" si="5"/>
        <v>1.3696981952944642</v>
      </c>
      <c r="H21" s="3">
        <f t="shared" si="6"/>
        <v>23.426003039247224</v>
      </c>
    </row>
    <row r="22" spans="2:8" x14ac:dyDescent="0.35">
      <c r="B22">
        <v>50</v>
      </c>
      <c r="C22">
        <v>1.663</v>
      </c>
      <c r="D22">
        <v>1.6060000000000001</v>
      </c>
      <c r="E22">
        <f t="shared" si="7"/>
        <v>0.56999999999999884</v>
      </c>
      <c r="F22" s="2">
        <f t="shared" si="8"/>
        <v>1.6338826782082729</v>
      </c>
      <c r="G22" s="2">
        <f t="shared" si="5"/>
        <v>1.4158707984077021</v>
      </c>
      <c r="H22" s="3">
        <f t="shared" si="6"/>
        <v>26.053783407322758</v>
      </c>
    </row>
    <row r="23" spans="2:8" x14ac:dyDescent="0.35">
      <c r="B23">
        <v>100</v>
      </c>
      <c r="C23">
        <v>1.806</v>
      </c>
      <c r="D23">
        <v>1.7330000000000001</v>
      </c>
      <c r="E23">
        <f t="shared" si="7"/>
        <v>0.72999999999999887</v>
      </c>
      <c r="F23" s="2">
        <f t="shared" si="8"/>
        <v>1.7687093948983144</v>
      </c>
      <c r="G23" s="2">
        <f t="shared" si="5"/>
        <v>1.4533013807196344</v>
      </c>
      <c r="H23" s="3">
        <f t="shared" si="6"/>
        <v>28.398890993290838</v>
      </c>
    </row>
    <row r="24" spans="2:8" x14ac:dyDescent="0.35">
      <c r="B24">
        <v>200</v>
      </c>
      <c r="C24">
        <v>1.9259999999999999</v>
      </c>
      <c r="D24">
        <v>1.837</v>
      </c>
      <c r="E24">
        <f t="shared" si="7"/>
        <v>0.8899999999999989</v>
      </c>
      <c r="F24" s="2">
        <f t="shared" si="8"/>
        <v>1.8805361115883557</v>
      </c>
      <c r="G24" s="2">
        <f t="shared" si="5"/>
        <v>1.4843467048697616</v>
      </c>
      <c r="H24" s="3">
        <f t="shared" si="6"/>
        <v>30.503291489156837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E8D01-2199-4A39-B004-29D5E5C76548}">
  <dimension ref="A1:K24"/>
  <sheetViews>
    <sheetView tabSelected="1" topLeftCell="A7" workbookViewId="0">
      <selection activeCell="J18" sqref="J18"/>
    </sheetView>
  </sheetViews>
  <sheetFormatPr defaultRowHeight="14.5" x14ac:dyDescent="0.35"/>
  <sheetData>
    <row r="1" spans="1:11" x14ac:dyDescent="0.3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J1" t="s">
        <v>100</v>
      </c>
      <c r="K1">
        <f>COUNT(C2:C14)</f>
        <v>13</v>
      </c>
    </row>
    <row r="2" spans="1:11" x14ac:dyDescent="0.35">
      <c r="A2">
        <v>1</v>
      </c>
      <c r="B2" t="s">
        <v>8</v>
      </c>
      <c r="C2">
        <v>2.12</v>
      </c>
      <c r="D2">
        <f t="shared" ref="D2:D14" si="0">LOG(C2)</f>
        <v>0.32633586092875144</v>
      </c>
      <c r="E2">
        <f t="shared" ref="E2:E14" si="1">(D2-$K$3)^2</f>
        <v>0.38012679383683351</v>
      </c>
      <c r="F2">
        <f t="shared" ref="F2:F14" si="2">(D2-$K$3)^3</f>
        <v>-0.23436498334769754</v>
      </c>
      <c r="G2">
        <f t="shared" ref="G2:G14" si="3">($K$1+1)/A2</f>
        <v>14</v>
      </c>
      <c r="H2">
        <f t="shared" ref="H2:H14" si="4">1/G2</f>
        <v>7.1428571428571425E-2</v>
      </c>
      <c r="J2" t="s">
        <v>101</v>
      </c>
      <c r="K2">
        <f>AVERAGE(C2:C14)</f>
        <v>10.95923076923077</v>
      </c>
    </row>
    <row r="3" spans="1:11" x14ac:dyDescent="0.35">
      <c r="A3">
        <v>2</v>
      </c>
      <c r="B3" t="s">
        <v>66</v>
      </c>
      <c r="C3">
        <v>3.92</v>
      </c>
      <c r="D3">
        <f t="shared" si="0"/>
        <v>0.59328606702045728</v>
      </c>
      <c r="E3">
        <f t="shared" si="1"/>
        <v>0.12221598511926667</v>
      </c>
      <c r="F3">
        <f t="shared" si="2"/>
        <v>-4.2725978647239517E-2</v>
      </c>
      <c r="G3">
        <f t="shared" si="3"/>
        <v>7</v>
      </c>
      <c r="H3">
        <f t="shared" si="4"/>
        <v>0.14285714285714285</v>
      </c>
      <c r="J3" t="s">
        <v>102</v>
      </c>
      <c r="K3">
        <f>AVERAGE(D2:D14)</f>
        <v>0.94288009603020262</v>
      </c>
    </row>
    <row r="4" spans="1:11" x14ac:dyDescent="0.35">
      <c r="A4">
        <v>3</v>
      </c>
      <c r="B4" t="s">
        <v>72</v>
      </c>
      <c r="C4">
        <v>4.22</v>
      </c>
      <c r="D4">
        <f t="shared" si="0"/>
        <v>0.62531245096167387</v>
      </c>
      <c r="E4">
        <f t="shared" si="1"/>
        <v>0.10084920919437106</v>
      </c>
      <c r="F4">
        <f t="shared" si="2"/>
        <v>-3.2026445870879834E-2</v>
      </c>
      <c r="G4">
        <f t="shared" si="3"/>
        <v>4.666666666666667</v>
      </c>
      <c r="H4">
        <f t="shared" si="4"/>
        <v>0.21428571428571427</v>
      </c>
      <c r="J4" t="s">
        <v>103</v>
      </c>
      <c r="K4">
        <f>SUM(E2:E14)</f>
        <v>1.2396537310601237</v>
      </c>
    </row>
    <row r="5" spans="1:11" x14ac:dyDescent="0.35">
      <c r="A5">
        <v>4</v>
      </c>
      <c r="B5" t="s">
        <v>59</v>
      </c>
      <c r="C5">
        <v>4.67</v>
      </c>
      <c r="D5">
        <f t="shared" si="0"/>
        <v>0.66931688056611216</v>
      </c>
      <c r="E5">
        <f t="shared" si="1"/>
        <v>7.4836832855052382E-2</v>
      </c>
      <c r="F5">
        <f t="shared" si="2"/>
        <v>-2.0472604630976818E-2</v>
      </c>
      <c r="G5">
        <f t="shared" si="3"/>
        <v>3.5</v>
      </c>
      <c r="H5">
        <f t="shared" si="4"/>
        <v>0.2857142857142857</v>
      </c>
      <c r="J5" t="s">
        <v>104</v>
      </c>
      <c r="K5">
        <f>SUM(F2:F14)</f>
        <v>-0.14330060515002063</v>
      </c>
    </row>
    <row r="6" spans="1:11" x14ac:dyDescent="0.35">
      <c r="A6">
        <v>5</v>
      </c>
      <c r="B6" t="s">
        <v>14</v>
      </c>
      <c r="C6">
        <v>6.88</v>
      </c>
      <c r="D6">
        <f t="shared" si="0"/>
        <v>0.83758843823551132</v>
      </c>
      <c r="E6">
        <f t="shared" si="1"/>
        <v>1.1086333201154376E-2</v>
      </c>
      <c r="F6">
        <f t="shared" si="2"/>
        <v>-1.1672984016138711E-3</v>
      </c>
      <c r="G6">
        <f t="shared" si="3"/>
        <v>2.8</v>
      </c>
      <c r="H6">
        <f t="shared" si="4"/>
        <v>0.35714285714285715</v>
      </c>
      <c r="J6" t="s">
        <v>105</v>
      </c>
      <c r="K6">
        <f>VAR(D2:D14)</f>
        <v>0.10330447758834331</v>
      </c>
    </row>
    <row r="7" spans="1:11" x14ac:dyDescent="0.35">
      <c r="A7">
        <v>6</v>
      </c>
      <c r="B7" t="s">
        <v>53</v>
      </c>
      <c r="C7">
        <v>7.72</v>
      </c>
      <c r="D7">
        <f t="shared" si="0"/>
        <v>0.88761730033573616</v>
      </c>
      <c r="E7">
        <f t="shared" si="1"/>
        <v>3.0539765879683406E-3</v>
      </c>
      <c r="F7">
        <f t="shared" si="2"/>
        <v>-1.6877128423657819E-4</v>
      </c>
      <c r="G7">
        <f t="shared" si="3"/>
        <v>2.3333333333333335</v>
      </c>
      <c r="H7">
        <f t="shared" si="4"/>
        <v>0.42857142857142855</v>
      </c>
      <c r="J7" t="s">
        <v>106</v>
      </c>
      <c r="K7">
        <f>STDEV(D2:D14)</f>
        <v>0.32141013921210282</v>
      </c>
    </row>
    <row r="8" spans="1:11" x14ac:dyDescent="0.35">
      <c r="A8">
        <v>7</v>
      </c>
      <c r="B8" t="s">
        <v>21</v>
      </c>
      <c r="C8">
        <v>9.1999999999999993</v>
      </c>
      <c r="D8">
        <f t="shared" si="0"/>
        <v>0.96378782734555524</v>
      </c>
      <c r="E8">
        <f t="shared" si="1"/>
        <v>4.3713322875497653E-4</v>
      </c>
      <c r="F8">
        <f t="shared" si="2"/>
        <v>9.139464095821623E-6</v>
      </c>
      <c r="G8">
        <f t="shared" si="3"/>
        <v>2</v>
      </c>
      <c r="H8">
        <f t="shared" si="4"/>
        <v>0.5</v>
      </c>
      <c r="J8" t="s">
        <v>107</v>
      </c>
      <c r="K8">
        <f>SKEW(D2:D14)</f>
        <v>-0.42504873380603497</v>
      </c>
    </row>
    <row r="9" spans="1:11" x14ac:dyDescent="0.35">
      <c r="A9">
        <v>8</v>
      </c>
      <c r="B9" t="s">
        <v>41</v>
      </c>
      <c r="C9">
        <v>10.81</v>
      </c>
      <c r="D9">
        <f t="shared" si="0"/>
        <v>1.0338256939533104</v>
      </c>
      <c r="E9">
        <f t="shared" si="1"/>
        <v>8.2711017815915791E-3</v>
      </c>
      <c r="F9">
        <f t="shared" si="2"/>
        <v>7.5222029700972785E-4</v>
      </c>
      <c r="G9">
        <f t="shared" si="3"/>
        <v>1.75</v>
      </c>
      <c r="H9">
        <f t="shared" si="4"/>
        <v>0.5714285714285714</v>
      </c>
      <c r="J9" t="s">
        <v>108</v>
      </c>
      <c r="K9">
        <v>-0.4</v>
      </c>
    </row>
    <row r="10" spans="1:11" x14ac:dyDescent="0.35">
      <c r="A10">
        <v>9</v>
      </c>
      <c r="B10" t="s">
        <v>34</v>
      </c>
      <c r="C10">
        <v>14.06</v>
      </c>
      <c r="D10">
        <f t="shared" si="0"/>
        <v>1.1479853206838051</v>
      </c>
      <c r="E10">
        <f t="shared" si="1"/>
        <v>4.2068153180204744E-2</v>
      </c>
      <c r="F10">
        <f t="shared" si="2"/>
        <v>8.628398008788056E-3</v>
      </c>
      <c r="G10">
        <f t="shared" si="3"/>
        <v>1.5555555555555556</v>
      </c>
      <c r="H10">
        <f t="shared" si="4"/>
        <v>0.64285714285714279</v>
      </c>
      <c r="J10" t="s">
        <v>109</v>
      </c>
      <c r="K10">
        <v>-0.5</v>
      </c>
    </row>
    <row r="11" spans="1:11" x14ac:dyDescent="0.35">
      <c r="A11">
        <v>10</v>
      </c>
      <c r="B11" t="s">
        <v>85</v>
      </c>
      <c r="C11">
        <v>17.8</v>
      </c>
      <c r="D11">
        <f t="shared" si="0"/>
        <v>1.2504200023088941</v>
      </c>
      <c r="E11">
        <f t="shared" si="1"/>
        <v>9.4580793953906311E-2</v>
      </c>
      <c r="F11">
        <f t="shared" si="2"/>
        <v>2.9087368508348574E-2</v>
      </c>
      <c r="G11">
        <f t="shared" si="3"/>
        <v>1.4</v>
      </c>
      <c r="H11">
        <f t="shared" si="4"/>
        <v>0.7142857142857143</v>
      </c>
    </row>
    <row r="12" spans="1:11" x14ac:dyDescent="0.35">
      <c r="A12">
        <v>11</v>
      </c>
      <c r="B12" t="s">
        <v>27</v>
      </c>
      <c r="C12">
        <v>18.13</v>
      </c>
      <c r="D12">
        <f t="shared" si="0"/>
        <v>1.2583978040955086</v>
      </c>
      <c r="E12">
        <f t="shared" si="1"/>
        <v>9.9551424102783656E-2</v>
      </c>
      <c r="F12">
        <f t="shared" si="2"/>
        <v>3.141023716754756E-2</v>
      </c>
      <c r="G12">
        <f t="shared" si="3"/>
        <v>1.2727272727272727</v>
      </c>
      <c r="H12">
        <f t="shared" si="4"/>
        <v>0.7857142857142857</v>
      </c>
    </row>
    <row r="13" spans="1:11" x14ac:dyDescent="0.35">
      <c r="A13">
        <v>12</v>
      </c>
      <c r="B13" t="s">
        <v>78</v>
      </c>
      <c r="C13">
        <v>21.15</v>
      </c>
      <c r="D13">
        <f t="shared" si="0"/>
        <v>1.325310371711061</v>
      </c>
      <c r="E13">
        <f t="shared" si="1"/>
        <v>0.14625291575733737</v>
      </c>
      <c r="F13">
        <f t="shared" si="2"/>
        <v>5.5931542892207892E-2</v>
      </c>
      <c r="G13">
        <f t="shared" si="3"/>
        <v>1.1666666666666667</v>
      </c>
      <c r="H13">
        <f t="shared" si="4"/>
        <v>0.8571428571428571</v>
      </c>
    </row>
    <row r="14" spans="1:11" x14ac:dyDescent="0.35">
      <c r="A14">
        <v>13</v>
      </c>
      <c r="B14" t="s">
        <v>47</v>
      </c>
      <c r="C14">
        <v>21.79</v>
      </c>
      <c r="D14">
        <f t="shared" si="0"/>
        <v>1.3382572302462556</v>
      </c>
      <c r="E14">
        <f t="shared" si="1"/>
        <v>0.15632307826089881</v>
      </c>
      <c r="F14">
        <f t="shared" si="2"/>
        <v>6.1806570694625952E-2</v>
      </c>
      <c r="G14">
        <f t="shared" si="3"/>
        <v>1.0769230769230769</v>
      </c>
      <c r="H14">
        <f t="shared" si="4"/>
        <v>0.9285714285714286</v>
      </c>
    </row>
    <row r="17" spans="2:8" x14ac:dyDescent="0.35">
      <c r="B17" t="s">
        <v>110</v>
      </c>
      <c r="C17" t="s">
        <v>117</v>
      </c>
      <c r="D17" t="s">
        <v>118</v>
      </c>
      <c r="E17" t="s">
        <v>111</v>
      </c>
      <c r="F17" t="s">
        <v>112</v>
      </c>
      <c r="G17" t="s">
        <v>113</v>
      </c>
      <c r="H17" s="1" t="s">
        <v>114</v>
      </c>
    </row>
    <row r="18" spans="2:8" x14ac:dyDescent="0.35">
      <c r="B18">
        <v>2</v>
      </c>
      <c r="C18">
        <v>6.6000000000000003E-2</v>
      </c>
      <c r="D18">
        <v>8.3000000000000004E-2</v>
      </c>
      <c r="E18">
        <f>(C18-D18)/($K$9-$K$10)</f>
        <v>-0.17000000000000004</v>
      </c>
      <c r="F18" s="2">
        <f>C18+(E18*($K$8-$K$9))</f>
        <v>7.0258284747025945E-2</v>
      </c>
      <c r="G18" s="2">
        <f t="shared" ref="G18:G24" si="5">$K$3+(F18*$K$7)</f>
        <v>0.96546182111154777</v>
      </c>
      <c r="H18" s="3">
        <f t="shared" ref="H18:H24" si="6">10^G18</f>
        <v>9.235529951782631</v>
      </c>
    </row>
    <row r="19" spans="2:8" x14ac:dyDescent="0.35">
      <c r="B19">
        <v>5</v>
      </c>
      <c r="C19">
        <v>0.85499999999999998</v>
      </c>
      <c r="D19">
        <v>0.85599999999999998</v>
      </c>
      <c r="E19">
        <f t="shared" ref="E19:E24" si="7">(C19-D19)/($K$9-$K$10)</f>
        <v>-1.0000000000000011E-2</v>
      </c>
      <c r="F19" s="2">
        <f t="shared" ref="F19:F24" si="8">C19+(E19*($K$8-$K$9))</f>
        <v>0.85525048733806031</v>
      </c>
      <c r="G19" s="2">
        <f t="shared" si="5"/>
        <v>1.2177662742267474</v>
      </c>
      <c r="H19" s="3">
        <f t="shared" si="6"/>
        <v>16.510729953835352</v>
      </c>
    </row>
    <row r="20" spans="2:8" x14ac:dyDescent="0.35">
      <c r="B20">
        <v>10</v>
      </c>
      <c r="C20">
        <v>1.2310000000000001</v>
      </c>
      <c r="D20">
        <v>1.216</v>
      </c>
      <c r="E20">
        <f t="shared" si="7"/>
        <v>0.15000000000000127</v>
      </c>
      <c r="F20" s="2">
        <f t="shared" si="8"/>
        <v>1.2272426899290949</v>
      </c>
      <c r="G20" s="2">
        <f t="shared" si="5"/>
        <v>1.3373283398473486</v>
      </c>
      <c r="H20" s="3">
        <f t="shared" si="6"/>
        <v>21.743444281824964</v>
      </c>
    </row>
    <row r="21" spans="2:8" x14ac:dyDescent="0.35">
      <c r="B21">
        <v>25</v>
      </c>
      <c r="C21">
        <v>1.6060000000000001</v>
      </c>
      <c r="D21">
        <v>1.5669999999999999</v>
      </c>
      <c r="E21">
        <f t="shared" si="7"/>
        <v>0.39000000000000157</v>
      </c>
      <c r="F21" s="2">
        <f t="shared" si="8"/>
        <v>1.5962309938156465</v>
      </c>
      <c r="G21" s="2">
        <f t="shared" si="5"/>
        <v>1.4559249219671628</v>
      </c>
      <c r="H21" s="3">
        <f t="shared" si="6"/>
        <v>28.570965842243837</v>
      </c>
    </row>
    <row r="22" spans="2:8" x14ac:dyDescent="0.35">
      <c r="B22">
        <v>50</v>
      </c>
      <c r="C22">
        <v>1.8340000000000001</v>
      </c>
      <c r="D22">
        <v>1.7769999999999999</v>
      </c>
      <c r="E22">
        <f t="shared" si="7"/>
        <v>0.57000000000000173</v>
      </c>
      <c r="F22" s="2">
        <f t="shared" si="8"/>
        <v>1.8197222217305602</v>
      </c>
      <c r="G22" s="2">
        <f t="shared" si="5"/>
        <v>1.5277572686439789</v>
      </c>
      <c r="H22" s="3">
        <f t="shared" si="6"/>
        <v>33.709884821451659</v>
      </c>
    </row>
    <row r="23" spans="2:8" x14ac:dyDescent="0.35">
      <c r="B23">
        <v>100</v>
      </c>
      <c r="C23">
        <v>2.0289999999999999</v>
      </c>
      <c r="D23">
        <v>1.9550000000000001</v>
      </c>
      <c r="E23">
        <f t="shared" si="7"/>
        <v>0.73999999999999855</v>
      </c>
      <c r="F23" s="2">
        <f t="shared" si="8"/>
        <v>2.010463936983534</v>
      </c>
      <c r="G23" s="2">
        <f t="shared" si="5"/>
        <v>1.5890635898969925</v>
      </c>
      <c r="H23" s="3">
        <f t="shared" si="6"/>
        <v>38.820720357418551</v>
      </c>
    </row>
    <row r="24" spans="2:8" x14ac:dyDescent="0.35">
      <c r="B24">
        <v>200</v>
      </c>
      <c r="C24">
        <v>2.2010000000000001</v>
      </c>
      <c r="D24">
        <v>2.1080000000000001</v>
      </c>
      <c r="E24">
        <f t="shared" si="7"/>
        <v>0.92999999999999994</v>
      </c>
      <c r="F24" s="2">
        <f t="shared" si="8"/>
        <v>2.1777046775603877</v>
      </c>
      <c r="G24" s="2">
        <f t="shared" si="5"/>
        <v>1.6428164596077344</v>
      </c>
      <c r="H24" s="3">
        <f t="shared" si="6"/>
        <v>43.935589676251183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2019-04-16T23:08:14Z</dcterms:modified>
</cp:coreProperties>
</file>