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Severtsova Glacier\"/>
    </mc:Choice>
  </mc:AlternateContent>
  <xr:revisionPtr revIDLastSave="0" documentId="13_ncr:1_{0DE425E6-87B7-4739-8FA8-4CA50D44563B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3" l="1"/>
  <c r="E30" i="3"/>
  <c r="E29" i="3"/>
  <c r="E28" i="3"/>
  <c r="E27" i="3"/>
  <c r="E26" i="3"/>
  <c r="E25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7" i="3" s="1"/>
  <c r="K1" i="3"/>
  <c r="G18" i="3" s="1"/>
  <c r="H18" i="3" s="1"/>
  <c r="E31" i="2"/>
  <c r="E30" i="2"/>
  <c r="E29" i="2"/>
  <c r="E28" i="2"/>
  <c r="E27" i="2"/>
  <c r="E26" i="2"/>
  <c r="E25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17" i="2" s="1"/>
  <c r="H17" i="2" s="1"/>
  <c r="I9" i="1"/>
  <c r="I7" i="1"/>
  <c r="I13" i="1"/>
  <c r="I17" i="1"/>
  <c r="I6" i="1"/>
  <c r="I18" i="1"/>
  <c r="I4" i="1"/>
  <c r="I22" i="1"/>
  <c r="I10" i="1"/>
  <c r="I16" i="1"/>
  <c r="I11" i="1"/>
  <c r="I21" i="1"/>
  <c r="I20" i="1"/>
  <c r="I19" i="1"/>
  <c r="I5" i="1"/>
  <c r="I14" i="1"/>
  <c r="I3" i="1"/>
  <c r="I12" i="1"/>
  <c r="I8" i="1"/>
  <c r="H9" i="1"/>
  <c r="H7" i="1"/>
  <c r="H13" i="1"/>
  <c r="H17" i="1"/>
  <c r="H6" i="1"/>
  <c r="H18" i="1"/>
  <c r="H4" i="1"/>
  <c r="H22" i="1"/>
  <c r="H10" i="1"/>
  <c r="H16" i="1"/>
  <c r="H11" i="1"/>
  <c r="H21" i="1"/>
  <c r="H20" i="1"/>
  <c r="H19" i="1"/>
  <c r="H5" i="1"/>
  <c r="H14" i="1"/>
  <c r="H3" i="1"/>
  <c r="H12" i="1"/>
  <c r="H8" i="1"/>
  <c r="I15" i="1"/>
  <c r="H15" i="1"/>
  <c r="K3" i="3" l="1"/>
  <c r="E20" i="3" s="1"/>
  <c r="F7" i="3"/>
  <c r="F17" i="3"/>
  <c r="E12" i="3"/>
  <c r="G11" i="3"/>
  <c r="H11" i="3" s="1"/>
  <c r="G12" i="3"/>
  <c r="H12" i="3" s="1"/>
  <c r="E14" i="3"/>
  <c r="G16" i="3"/>
  <c r="H16" i="3" s="1"/>
  <c r="G20" i="3"/>
  <c r="H20" i="3" s="1"/>
  <c r="G2" i="3"/>
  <c r="H2" i="3" s="1"/>
  <c r="G4" i="3"/>
  <c r="H4" i="3" s="1"/>
  <c r="G6" i="3"/>
  <c r="H6" i="3" s="1"/>
  <c r="G8" i="3"/>
  <c r="H8" i="3" s="1"/>
  <c r="G15" i="3"/>
  <c r="H15" i="3" s="1"/>
  <c r="G19" i="3"/>
  <c r="H19" i="3" s="1"/>
  <c r="K6" i="3"/>
  <c r="G7" i="3"/>
  <c r="H7" i="3" s="1"/>
  <c r="E8" i="3"/>
  <c r="K8" i="3"/>
  <c r="F25" i="3" s="1"/>
  <c r="G9" i="3"/>
  <c r="H9" i="3" s="1"/>
  <c r="E11" i="3"/>
  <c r="G13" i="3"/>
  <c r="H13" i="3" s="1"/>
  <c r="G17" i="3"/>
  <c r="H17" i="3" s="1"/>
  <c r="E19" i="3"/>
  <c r="G21" i="3"/>
  <c r="H21" i="3" s="1"/>
  <c r="E13" i="3"/>
  <c r="F20" i="3"/>
  <c r="G3" i="3"/>
  <c r="H3" i="3" s="1"/>
  <c r="E4" i="3"/>
  <c r="G5" i="3"/>
  <c r="H5" i="3" s="1"/>
  <c r="F4" i="3"/>
  <c r="F6" i="3"/>
  <c r="G10" i="3"/>
  <c r="H10" i="3" s="1"/>
  <c r="F11" i="3"/>
  <c r="G14" i="3"/>
  <c r="H14" i="3" s="1"/>
  <c r="F19" i="3"/>
  <c r="G21" i="2"/>
  <c r="H21" i="2" s="1"/>
  <c r="K8" i="2"/>
  <c r="F30" i="2" s="1"/>
  <c r="F28" i="2"/>
  <c r="G5" i="2"/>
  <c r="H5" i="2" s="1"/>
  <c r="G7" i="2"/>
  <c r="H7" i="2" s="1"/>
  <c r="G9" i="2"/>
  <c r="H9" i="2" s="1"/>
  <c r="F25" i="2"/>
  <c r="F29" i="2"/>
  <c r="K3" i="2"/>
  <c r="F5" i="2" s="1"/>
  <c r="G3" i="2"/>
  <c r="H3" i="2" s="1"/>
  <c r="G13" i="2"/>
  <c r="H13" i="2" s="1"/>
  <c r="F26" i="2"/>
  <c r="K6" i="2"/>
  <c r="F27" i="2"/>
  <c r="F31" i="2"/>
  <c r="F6" i="2"/>
  <c r="F20" i="2"/>
  <c r="F17" i="2"/>
  <c r="F4" i="2"/>
  <c r="E14" i="2"/>
  <c r="E7" i="2"/>
  <c r="F18" i="2"/>
  <c r="E2" i="2"/>
  <c r="E17" i="2"/>
  <c r="E9" i="2"/>
  <c r="E6" i="2"/>
  <c r="E19" i="2"/>
  <c r="E15" i="2"/>
  <c r="F14" i="2"/>
  <c r="E11" i="2"/>
  <c r="F10" i="2"/>
  <c r="F15" i="2"/>
  <c r="E18" i="2"/>
  <c r="G10" i="2"/>
  <c r="H10" i="2" s="1"/>
  <c r="E12" i="2"/>
  <c r="G14" i="2"/>
  <c r="H14" i="2" s="1"/>
  <c r="E16" i="2"/>
  <c r="G18" i="2"/>
  <c r="H18" i="2" s="1"/>
  <c r="E20" i="2"/>
  <c r="K7" i="2"/>
  <c r="G8" i="2"/>
  <c r="H8" i="2" s="1"/>
  <c r="G11" i="2"/>
  <c r="H11" i="2" s="1"/>
  <c r="F12" i="2"/>
  <c r="G15" i="2"/>
  <c r="H15" i="2" s="1"/>
  <c r="G19" i="2"/>
  <c r="H19" i="2" s="1"/>
  <c r="G2" i="2"/>
  <c r="H2" i="2" s="1"/>
  <c r="G4" i="2"/>
  <c r="H4" i="2" s="1"/>
  <c r="G6" i="2"/>
  <c r="H6" i="2" s="1"/>
  <c r="G12" i="2"/>
  <c r="H12" i="2" s="1"/>
  <c r="G16" i="2"/>
  <c r="H16" i="2" s="1"/>
  <c r="G20" i="2"/>
  <c r="H20" i="2" s="1"/>
  <c r="E16" i="3" l="1"/>
  <c r="F2" i="3"/>
  <c r="F12" i="3"/>
  <c r="E18" i="3"/>
  <c r="E10" i="3"/>
  <c r="E5" i="3"/>
  <c r="F21" i="3"/>
  <c r="F14" i="3"/>
  <c r="F13" i="3"/>
  <c r="E17" i="3"/>
  <c r="E7" i="3"/>
  <c r="F5" i="3"/>
  <c r="K5" i="3" s="1"/>
  <c r="F18" i="3"/>
  <c r="F15" i="3"/>
  <c r="F8" i="3"/>
  <c r="E6" i="3"/>
  <c r="E2" i="3"/>
  <c r="E15" i="3"/>
  <c r="G25" i="3"/>
  <c r="H25" i="3" s="1"/>
  <c r="E21" i="3"/>
  <c r="E9" i="3"/>
  <c r="E3" i="3"/>
  <c r="K4" i="3" s="1"/>
  <c r="F16" i="3"/>
  <c r="F30" i="3"/>
  <c r="G30" i="3" s="1"/>
  <c r="H30" i="3" s="1"/>
  <c r="F3" i="3"/>
  <c r="F10" i="3"/>
  <c r="F9" i="3"/>
  <c r="F31" i="3"/>
  <c r="G31" i="3" s="1"/>
  <c r="H31" i="3" s="1"/>
  <c r="F26" i="3"/>
  <c r="G26" i="3" s="1"/>
  <c r="H26" i="3" s="1"/>
  <c r="F27" i="3"/>
  <c r="G27" i="3" s="1"/>
  <c r="H27" i="3" s="1"/>
  <c r="F29" i="3"/>
  <c r="G29" i="3" s="1"/>
  <c r="H29" i="3" s="1"/>
  <c r="F28" i="3"/>
  <c r="G28" i="3" s="1"/>
  <c r="H28" i="3" s="1"/>
  <c r="E4" i="2"/>
  <c r="E13" i="2"/>
  <c r="E8" i="2"/>
  <c r="F21" i="2"/>
  <c r="F2" i="2"/>
  <c r="E10" i="2"/>
  <c r="F19" i="2"/>
  <c r="F9" i="2"/>
  <c r="F16" i="2"/>
  <c r="F7" i="2"/>
  <c r="G28" i="2"/>
  <c r="H28" i="2" s="1"/>
  <c r="E3" i="2"/>
  <c r="K4" i="2" s="1"/>
  <c r="E21" i="2"/>
  <c r="E5" i="2"/>
  <c r="F11" i="2"/>
  <c r="F8" i="2"/>
  <c r="K5" i="2" s="1"/>
  <c r="F13" i="2"/>
  <c r="F3" i="2"/>
  <c r="G26" i="2"/>
  <c r="H26" i="2" s="1"/>
  <c r="G30" i="2"/>
  <c r="H30" i="2" s="1"/>
  <c r="G29" i="2"/>
  <c r="H29" i="2" s="1"/>
  <c r="G27" i="2"/>
  <c r="H27" i="2" s="1"/>
  <c r="G31" i="2"/>
  <c r="H31" i="2" s="1"/>
  <c r="G25" i="2"/>
  <c r="H25" i="2" s="1"/>
</calcChain>
</file>

<file path=xl/sharedStrings.xml><?xml version="1.0" encoding="utf-8"?>
<sst xmlns="http://schemas.openxmlformats.org/spreadsheetml/2006/main" count="240" uniqueCount="153">
  <si>
    <t>Severtsova Glacier</t>
  </si>
  <si>
    <t>start_date</t>
  </si>
  <si>
    <t>end_date</t>
  </si>
  <si>
    <t>duration</t>
  </si>
  <si>
    <t>peak</t>
  </si>
  <si>
    <t>sum</t>
  </si>
  <si>
    <t>average</t>
  </si>
  <si>
    <t>median</t>
  </si>
  <si>
    <t>08/01/1960</t>
  </si>
  <si>
    <t>02/01/1961</t>
  </si>
  <si>
    <t>6</t>
  </si>
  <si>
    <t>-1.68</t>
  </si>
  <si>
    <t>-7.3</t>
  </si>
  <si>
    <t>-1.22</t>
  </si>
  <si>
    <t>-1.21</t>
  </si>
  <si>
    <t>10/01/1961</t>
  </si>
  <si>
    <t>02/01/1962</t>
  </si>
  <si>
    <t>4</t>
  </si>
  <si>
    <t>-1.57</t>
  </si>
  <si>
    <t>-3.72</t>
  </si>
  <si>
    <t>-0.93</t>
  </si>
  <si>
    <t>-1.03</t>
  </si>
  <si>
    <t>10/01/1962</t>
  </si>
  <si>
    <t>02/01/1963</t>
  </si>
  <si>
    <t>-1.35</t>
  </si>
  <si>
    <t>-3.41</t>
  </si>
  <si>
    <t>-0.85</t>
  </si>
  <si>
    <t>-0.94</t>
  </si>
  <si>
    <t>10/01/1964</t>
  </si>
  <si>
    <t>02/01/1965</t>
  </si>
  <si>
    <t>-1.92</t>
  </si>
  <si>
    <t>-5.27</t>
  </si>
  <si>
    <t>-1.32</t>
  </si>
  <si>
    <t>-1.39</t>
  </si>
  <si>
    <t>07/01/1965</t>
  </si>
  <si>
    <t>01/01/1966</t>
  </si>
  <si>
    <t>-2.49</t>
  </si>
  <si>
    <t>-9.67</t>
  </si>
  <si>
    <t>-1.61</t>
  </si>
  <si>
    <t>-1.58</t>
  </si>
  <si>
    <t>06/01/1967</t>
  </si>
  <si>
    <t>09/01/1967</t>
  </si>
  <si>
    <t>3</t>
  </si>
  <si>
    <t>-1</t>
  </si>
  <si>
    <t>-2.29</t>
  </si>
  <si>
    <t>-0.76</t>
  </si>
  <si>
    <t>01/01/1972</t>
  </si>
  <si>
    <t>09/01/1972</t>
  </si>
  <si>
    <t>8</t>
  </si>
  <si>
    <t>-3.15</t>
  </si>
  <si>
    <t>-9.87</t>
  </si>
  <si>
    <t>-1.23</t>
  </si>
  <si>
    <t>-0.89</t>
  </si>
  <si>
    <t>04/01/1973</t>
  </si>
  <si>
    <t>06/01/1973</t>
  </si>
  <si>
    <t>2</t>
  </si>
  <si>
    <t>-1.18</t>
  </si>
  <si>
    <t>-1.74</t>
  </si>
  <si>
    <t>-0.87</t>
  </si>
  <si>
    <t>01/01/1974</t>
  </si>
  <si>
    <t>12/01/1974</t>
  </si>
  <si>
    <t>11</t>
  </si>
  <si>
    <t>-2.38</t>
  </si>
  <si>
    <t>-16.17</t>
  </si>
  <si>
    <t>-1.47</t>
  </si>
  <si>
    <t>07/01/1975</t>
  </si>
  <si>
    <t>04/01/1976</t>
  </si>
  <si>
    <t>9</t>
  </si>
  <si>
    <t>-1.11</t>
  </si>
  <si>
    <t>-3.99</t>
  </si>
  <si>
    <t>-0.44</t>
  </si>
  <si>
    <t>-0.39</t>
  </si>
  <si>
    <t>03/01/1977</t>
  </si>
  <si>
    <t>01/01/1978</t>
  </si>
  <si>
    <t>10</t>
  </si>
  <si>
    <t>-1.76</t>
  </si>
  <si>
    <t>-8.7</t>
  </si>
  <si>
    <t>-0.88</t>
  </si>
  <si>
    <t>06/01/1982</t>
  </si>
  <si>
    <t>12/01/1982</t>
  </si>
  <si>
    <t>-1.19</t>
  </si>
  <si>
    <t>-4.08</t>
  </si>
  <si>
    <t>-0.68</t>
  </si>
  <si>
    <t>08/01/1983</t>
  </si>
  <si>
    <t>10/01/1984</t>
  </si>
  <si>
    <t>14</t>
  </si>
  <si>
    <t>-2.01</t>
  </si>
  <si>
    <t>-12.5</t>
  </si>
  <si>
    <t>-0.95</t>
  </si>
  <si>
    <t>02/01/1986</t>
  </si>
  <si>
    <t>10/01/1986</t>
  </si>
  <si>
    <t>-2.1</t>
  </si>
  <si>
    <t>-12.24</t>
  </si>
  <si>
    <t>-1.53</t>
  </si>
  <si>
    <t>-1.78</t>
  </si>
  <si>
    <t>02/01/1989</t>
  </si>
  <si>
    <t>07/01/1990</t>
  </si>
  <si>
    <t>17</t>
  </si>
  <si>
    <t>-1.17</t>
  </si>
  <si>
    <t>-9.9</t>
  </si>
  <si>
    <t>-0.58</t>
  </si>
  <si>
    <t>-0.59</t>
  </si>
  <si>
    <t>08/01/1992</t>
  </si>
  <si>
    <t>10/01/1992</t>
  </si>
  <si>
    <t>-1.12</t>
  </si>
  <si>
    <t>-1.98</t>
  </si>
  <si>
    <t>-0.99</t>
  </si>
  <si>
    <t>08/01/1995</t>
  </si>
  <si>
    <t>02/01/1996</t>
  </si>
  <si>
    <t>-1.5</t>
  </si>
  <si>
    <t>-6.17</t>
  </si>
  <si>
    <t>-1.2</t>
  </si>
  <si>
    <t>12/01/1996</t>
  </si>
  <si>
    <t>02/01/1997</t>
  </si>
  <si>
    <t>-0.8</t>
  </si>
  <si>
    <t>10/01/1997</t>
  </si>
  <si>
    <t>01/01/1998</t>
  </si>
  <si>
    <t>-1.7</t>
  </si>
  <si>
    <t>-4.65</t>
  </si>
  <si>
    <t>-1.55</t>
  </si>
  <si>
    <t>-1.62</t>
  </si>
  <si>
    <t>09/01/1999</t>
  </si>
  <si>
    <t>11/01/1999</t>
  </si>
  <si>
    <t>-1.99</t>
  </si>
  <si>
    <t>-3.71</t>
  </si>
  <si>
    <t>-1.86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</si>
  <si>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</si>
  <si>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</si>
  <si>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</si>
  <si>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</si>
  <si>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</si>
  <si>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</si>
  <si>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</si>
  <si>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</si>
  <si>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</si>
  <si>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</si>
  <si>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</si>
  <si>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</si>
  <si>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</si>
  <si>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</si>
  <si>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</si>
  <si>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</si>
  <si>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</si>
  <si>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</si>
  <si>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</si>
  <si>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</si>
  <si>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</si>
  <si>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K (-0.2)</t>
  </si>
  <si>
    <t>Slope</t>
  </si>
  <si>
    <t>K calculated</t>
  </si>
  <si>
    <t>Log Q</t>
  </si>
  <si>
    <t>Q</t>
  </si>
  <si>
    <t>K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</si>
</sst>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workbookViewId="0">
      <selection activeCell="I22" sqref="I3:I22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126</v>
      </c>
    </row>
    <row r="3" spans="1:9" x14ac:dyDescent="0.35">
      <c r="A3" t="s">
        <v>112</v>
      </c>
      <c r="B3" t="s">
        <v>113</v>
      </c>
      <c r="C3" t="s">
        <v>55</v>
      </c>
      <c r="D3" t="s">
        <v>64</v>
      </c>
      <c r="E3" t="s">
        <v>38</v>
      </c>
      <c r="F3" t="s">
        <v>114</v>
      </c>
      <c r="G3" t="s">
        <v>114</v>
      </c>
      <c r="H3">
        <f>C3*1</f>
        <v>2</v>
      </c>
      <c r="I3">
        <f>E3*-1</f>
        <v>1.61</v>
      </c>
    </row>
    <row r="4" spans="1:9" x14ac:dyDescent="0.35">
      <c r="A4" t="s">
        <v>53</v>
      </c>
      <c r="B4" t="s">
        <v>54</v>
      </c>
      <c r="C4" t="s">
        <v>55</v>
      </c>
      <c r="D4" t="s">
        <v>56</v>
      </c>
      <c r="E4" t="s">
        <v>57</v>
      </c>
      <c r="F4" t="s">
        <v>58</v>
      </c>
      <c r="G4" t="s">
        <v>58</v>
      </c>
      <c r="H4">
        <f>C4*1</f>
        <v>2</v>
      </c>
      <c r="I4">
        <f>E4*-1</f>
        <v>1.74</v>
      </c>
    </row>
    <row r="5" spans="1:9" x14ac:dyDescent="0.35">
      <c r="A5" t="s">
        <v>102</v>
      </c>
      <c r="B5" t="s">
        <v>103</v>
      </c>
      <c r="C5" t="s">
        <v>55</v>
      </c>
      <c r="D5" t="s">
        <v>104</v>
      </c>
      <c r="E5" t="s">
        <v>105</v>
      </c>
      <c r="F5" t="s">
        <v>106</v>
      </c>
      <c r="G5" t="s">
        <v>106</v>
      </c>
      <c r="H5">
        <f>C5*1</f>
        <v>2</v>
      </c>
      <c r="I5">
        <f>E5*-1</f>
        <v>1.98</v>
      </c>
    </row>
    <row r="6" spans="1:9" x14ac:dyDescent="0.35">
      <c r="A6" t="s">
        <v>40</v>
      </c>
      <c r="B6" t="s">
        <v>41</v>
      </c>
      <c r="C6" t="s">
        <v>42</v>
      </c>
      <c r="D6" t="s">
        <v>43</v>
      </c>
      <c r="E6" t="s">
        <v>44</v>
      </c>
      <c r="F6" t="s">
        <v>45</v>
      </c>
      <c r="G6" t="s">
        <v>43</v>
      </c>
      <c r="H6">
        <f>C6*1</f>
        <v>3</v>
      </c>
      <c r="I6">
        <f>E6*-1</f>
        <v>2.29</v>
      </c>
    </row>
    <row r="7" spans="1:9" x14ac:dyDescent="0.35">
      <c r="A7" t="s">
        <v>22</v>
      </c>
      <c r="B7" t="s">
        <v>23</v>
      </c>
      <c r="C7" t="s">
        <v>17</v>
      </c>
      <c r="D7" t="s">
        <v>24</v>
      </c>
      <c r="E7" t="s">
        <v>25</v>
      </c>
      <c r="F7" t="s">
        <v>26</v>
      </c>
      <c r="G7" t="s">
        <v>27</v>
      </c>
      <c r="H7">
        <f>C7*1</f>
        <v>4</v>
      </c>
      <c r="I7">
        <f>E7*-1</f>
        <v>3.41</v>
      </c>
    </row>
    <row r="8" spans="1:9" x14ac:dyDescent="0.35">
      <c r="A8" t="s">
        <v>121</v>
      </c>
      <c r="B8" t="s">
        <v>122</v>
      </c>
      <c r="C8" t="s">
        <v>55</v>
      </c>
      <c r="D8" t="s">
        <v>123</v>
      </c>
      <c r="E8" t="s">
        <v>124</v>
      </c>
      <c r="F8" t="s">
        <v>125</v>
      </c>
      <c r="G8" t="s">
        <v>125</v>
      </c>
      <c r="H8">
        <f>C8*1</f>
        <v>2</v>
      </c>
      <c r="I8">
        <f>E8*-1</f>
        <v>3.71</v>
      </c>
    </row>
    <row r="9" spans="1:9" x14ac:dyDescent="0.35">
      <c r="A9" t="s">
        <v>15</v>
      </c>
      <c r="B9" t="s">
        <v>16</v>
      </c>
      <c r="C9" t="s">
        <v>17</v>
      </c>
      <c r="D9" t="s">
        <v>18</v>
      </c>
      <c r="E9" t="s">
        <v>19</v>
      </c>
      <c r="F9" t="s">
        <v>20</v>
      </c>
      <c r="G9" t="s">
        <v>21</v>
      </c>
      <c r="H9">
        <f>C9*1</f>
        <v>4</v>
      </c>
      <c r="I9">
        <f>E9*-1</f>
        <v>3.72</v>
      </c>
    </row>
    <row r="10" spans="1:9" x14ac:dyDescent="0.35">
      <c r="A10" t="s">
        <v>65</v>
      </c>
      <c r="B10" t="s">
        <v>66</v>
      </c>
      <c r="C10" t="s">
        <v>67</v>
      </c>
      <c r="D10" t="s">
        <v>68</v>
      </c>
      <c r="E10" t="s">
        <v>69</v>
      </c>
      <c r="F10" t="s">
        <v>70</v>
      </c>
      <c r="G10" t="s">
        <v>71</v>
      </c>
      <c r="H10">
        <f>C10*1</f>
        <v>9</v>
      </c>
      <c r="I10">
        <f>E10*-1</f>
        <v>3.99</v>
      </c>
    </row>
    <row r="11" spans="1:9" x14ac:dyDescent="0.35">
      <c r="A11" t="s">
        <v>78</v>
      </c>
      <c r="B11" t="s">
        <v>79</v>
      </c>
      <c r="C11" t="s">
        <v>10</v>
      </c>
      <c r="D11" t="s">
        <v>80</v>
      </c>
      <c r="E11" t="s">
        <v>81</v>
      </c>
      <c r="F11" t="s">
        <v>82</v>
      </c>
      <c r="G11" t="s">
        <v>45</v>
      </c>
      <c r="H11">
        <f>C11*1</f>
        <v>6</v>
      </c>
      <c r="I11">
        <f>E11*-1</f>
        <v>4.08</v>
      </c>
    </row>
    <row r="12" spans="1:9" x14ac:dyDescent="0.35">
      <c r="A12" t="s">
        <v>115</v>
      </c>
      <c r="B12" t="s">
        <v>116</v>
      </c>
      <c r="C12" t="s">
        <v>42</v>
      </c>
      <c r="D12" t="s">
        <v>117</v>
      </c>
      <c r="E12" t="s">
        <v>118</v>
      </c>
      <c r="F12" t="s">
        <v>119</v>
      </c>
      <c r="G12" t="s">
        <v>120</v>
      </c>
      <c r="H12">
        <f>C12*1</f>
        <v>3</v>
      </c>
      <c r="I12">
        <f>E12*-1</f>
        <v>4.6500000000000004</v>
      </c>
    </row>
    <row r="13" spans="1:9" x14ac:dyDescent="0.35">
      <c r="A13" t="s">
        <v>28</v>
      </c>
      <c r="B13" t="s">
        <v>29</v>
      </c>
      <c r="C13" t="s">
        <v>17</v>
      </c>
      <c r="D13" t="s">
        <v>30</v>
      </c>
      <c r="E13" t="s">
        <v>31</v>
      </c>
      <c r="F13" t="s">
        <v>32</v>
      </c>
      <c r="G13" t="s">
        <v>33</v>
      </c>
      <c r="H13">
        <f>C13*1</f>
        <v>4</v>
      </c>
      <c r="I13">
        <f>E13*-1</f>
        <v>5.27</v>
      </c>
    </row>
    <row r="14" spans="1:9" x14ac:dyDescent="0.35">
      <c r="A14" t="s">
        <v>107</v>
      </c>
      <c r="B14" t="s">
        <v>108</v>
      </c>
      <c r="C14" t="s">
        <v>10</v>
      </c>
      <c r="D14" t="s">
        <v>109</v>
      </c>
      <c r="E14" t="s">
        <v>110</v>
      </c>
      <c r="F14" t="s">
        <v>21</v>
      </c>
      <c r="G14" t="s">
        <v>111</v>
      </c>
      <c r="H14">
        <f>C14*1</f>
        <v>6</v>
      </c>
      <c r="I14">
        <f>E14*-1</f>
        <v>6.17</v>
      </c>
    </row>
    <row r="15" spans="1:9" x14ac:dyDescent="0.35">
      <c r="A15" t="s">
        <v>8</v>
      </c>
      <c r="B15" t="s">
        <v>9</v>
      </c>
      <c r="C15" t="s">
        <v>10</v>
      </c>
      <c r="D15" t="s">
        <v>11</v>
      </c>
      <c r="E15" t="s">
        <v>12</v>
      </c>
      <c r="F15" t="s">
        <v>13</v>
      </c>
      <c r="G15" t="s">
        <v>14</v>
      </c>
      <c r="H15">
        <f>C15*1</f>
        <v>6</v>
      </c>
      <c r="I15">
        <f>E15*-1</f>
        <v>7.3</v>
      </c>
    </row>
    <row r="16" spans="1:9" x14ac:dyDescent="0.35">
      <c r="A16" t="s">
        <v>72</v>
      </c>
      <c r="B16" t="s">
        <v>73</v>
      </c>
      <c r="C16" t="s">
        <v>74</v>
      </c>
      <c r="D16" t="s">
        <v>75</v>
      </c>
      <c r="E16" t="s">
        <v>76</v>
      </c>
      <c r="F16" t="s">
        <v>58</v>
      </c>
      <c r="G16" t="s">
        <v>77</v>
      </c>
      <c r="H16">
        <f>C16*1</f>
        <v>10</v>
      </c>
      <c r="I16">
        <f>E16*-1</f>
        <v>8.6999999999999993</v>
      </c>
    </row>
    <row r="17" spans="1:9" x14ac:dyDescent="0.35">
      <c r="A17" t="s">
        <v>34</v>
      </c>
      <c r="B17" t="s">
        <v>35</v>
      </c>
      <c r="C17" t="s">
        <v>10</v>
      </c>
      <c r="D17" t="s">
        <v>36</v>
      </c>
      <c r="E17" t="s">
        <v>37</v>
      </c>
      <c r="F17" t="s">
        <v>38</v>
      </c>
      <c r="G17" t="s">
        <v>39</v>
      </c>
      <c r="H17">
        <f>C17*1</f>
        <v>6</v>
      </c>
      <c r="I17">
        <f>E17*-1</f>
        <v>9.67</v>
      </c>
    </row>
    <row r="18" spans="1:9" x14ac:dyDescent="0.35">
      <c r="A18" t="s">
        <v>46</v>
      </c>
      <c r="B18" t="s">
        <v>47</v>
      </c>
      <c r="C18" t="s">
        <v>48</v>
      </c>
      <c r="D18" t="s">
        <v>49</v>
      </c>
      <c r="E18" t="s">
        <v>50</v>
      </c>
      <c r="F18" t="s">
        <v>51</v>
      </c>
      <c r="G18" t="s">
        <v>52</v>
      </c>
      <c r="H18">
        <f>C18*1</f>
        <v>8</v>
      </c>
      <c r="I18">
        <f>E18*-1</f>
        <v>9.8699999999999992</v>
      </c>
    </row>
    <row r="19" spans="1:9" x14ac:dyDescent="0.35">
      <c r="A19" t="s">
        <v>95</v>
      </c>
      <c r="B19" t="s">
        <v>96</v>
      </c>
      <c r="C19" t="s">
        <v>97</v>
      </c>
      <c r="D19" t="s">
        <v>98</v>
      </c>
      <c r="E19" t="s">
        <v>99</v>
      </c>
      <c r="F19" t="s">
        <v>100</v>
      </c>
      <c r="G19" t="s">
        <v>101</v>
      </c>
      <c r="H19">
        <f>C19*1</f>
        <v>17</v>
      </c>
      <c r="I19">
        <f>E19*-1</f>
        <v>9.9</v>
      </c>
    </row>
    <row r="20" spans="1:9" x14ac:dyDescent="0.35">
      <c r="A20" t="s">
        <v>89</v>
      </c>
      <c r="B20" t="s">
        <v>90</v>
      </c>
      <c r="C20" t="s">
        <v>48</v>
      </c>
      <c r="D20" t="s">
        <v>91</v>
      </c>
      <c r="E20" t="s">
        <v>92</v>
      </c>
      <c r="F20" t="s">
        <v>93</v>
      </c>
      <c r="G20" t="s">
        <v>94</v>
      </c>
      <c r="H20">
        <f>C20*1</f>
        <v>8</v>
      </c>
      <c r="I20">
        <f>E20*-1</f>
        <v>12.24</v>
      </c>
    </row>
    <row r="21" spans="1:9" x14ac:dyDescent="0.35">
      <c r="A21" t="s">
        <v>83</v>
      </c>
      <c r="B21" t="s">
        <v>84</v>
      </c>
      <c r="C21" t="s">
        <v>85</v>
      </c>
      <c r="D21" t="s">
        <v>86</v>
      </c>
      <c r="E21" t="s">
        <v>87</v>
      </c>
      <c r="F21" t="s">
        <v>52</v>
      </c>
      <c r="G21" t="s">
        <v>88</v>
      </c>
      <c r="H21">
        <f>C21*1</f>
        <v>14</v>
      </c>
      <c r="I21">
        <f>E21*-1</f>
        <v>12.5</v>
      </c>
    </row>
    <row r="22" spans="1:9" x14ac:dyDescent="0.35">
      <c r="A22" t="s">
        <v>59</v>
      </c>
      <c r="B22" t="s">
        <v>60</v>
      </c>
      <c r="C22" t="s">
        <v>61</v>
      </c>
      <c r="D22" t="s">
        <v>62</v>
      </c>
      <c r="E22" t="s">
        <v>63</v>
      </c>
      <c r="F22" t="s">
        <v>64</v>
      </c>
      <c r="G22" t="s">
        <v>18</v>
      </c>
      <c r="H22">
        <f>C22*1</f>
        <v>11</v>
      </c>
      <c r="I22">
        <f>E22*-1</f>
        <v>16.170000000000002</v>
      </c>
    </row>
  </sheetData>
  <sortState xmlns:xlrd2="http://schemas.microsoft.com/office/spreadsheetml/2017/richdata2" ref="A3:I23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D984-9771-4370-8C3C-EE7EF82B4088}">
  <dimension ref="A1:K31"/>
  <sheetViews>
    <sheetView topLeftCell="A16" workbookViewId="0">
      <selection activeCell="C25" sqref="C25:D31"/>
    </sheetView>
  </sheetViews>
  <sheetFormatPr defaultRowHeight="14.5" x14ac:dyDescent="0.35"/>
  <sheetData>
    <row r="1" spans="1:11" x14ac:dyDescent="0.35">
      <c r="A1" t="s">
        <v>127</v>
      </c>
      <c r="B1" t="s">
        <v>128</v>
      </c>
      <c r="C1" t="s">
        <v>129</v>
      </c>
      <c r="D1" t="s">
        <v>130</v>
      </c>
      <c r="E1" t="s">
        <v>131</v>
      </c>
      <c r="F1" t="s">
        <v>132</v>
      </c>
      <c r="G1" t="s">
        <v>133</v>
      </c>
      <c r="H1" t="s">
        <v>134</v>
      </c>
      <c r="J1" t="s">
        <v>135</v>
      </c>
      <c r="K1">
        <f>COUNT(C2:C21)</f>
        <v>20</v>
      </c>
    </row>
    <row r="2" spans="1:11" x14ac:dyDescent="0.35">
      <c r="A2">
        <v>1</v>
      </c>
      <c r="B2" t="s">
        <v>53</v>
      </c>
      <c r="C2">
        <v>2</v>
      </c>
      <c r="D2">
        <f t="shared" ref="D2:D21" si="0">LOG(C2)</f>
        <v>0.3010299956639812</v>
      </c>
      <c r="E2">
        <f t="shared" ref="E2:E21" si="1">(D2-$K$3)^2</f>
        <v>0.16953557883194495</v>
      </c>
      <c r="F2">
        <f t="shared" ref="F2:F21" si="2">(D2-$K$3)^3</f>
        <v>-6.9805763264510559E-2</v>
      </c>
      <c r="G2">
        <f t="shared" ref="G2:G21" si="3">($K$1+1)/A2</f>
        <v>21</v>
      </c>
      <c r="H2">
        <f t="shared" ref="H2:H21" si="4">1/G2</f>
        <v>4.7619047619047616E-2</v>
      </c>
      <c r="J2" t="s">
        <v>136</v>
      </c>
      <c r="K2">
        <f>AVERAGE(C2:C21)</f>
        <v>6.35</v>
      </c>
    </row>
    <row r="3" spans="1:11" x14ac:dyDescent="0.35">
      <c r="A3">
        <v>2</v>
      </c>
      <c r="B3" t="s">
        <v>102</v>
      </c>
      <c r="C3">
        <v>2</v>
      </c>
      <c r="D3">
        <f t="shared" si="0"/>
        <v>0.3010299956639812</v>
      </c>
      <c r="E3">
        <f t="shared" si="1"/>
        <v>0.16953557883194495</v>
      </c>
      <c r="F3">
        <f t="shared" si="2"/>
        <v>-6.9805763264510559E-2</v>
      </c>
      <c r="G3">
        <f t="shared" si="3"/>
        <v>10.5</v>
      </c>
      <c r="H3">
        <f t="shared" si="4"/>
        <v>9.5238095238095233E-2</v>
      </c>
      <c r="J3" t="s">
        <v>137</v>
      </c>
      <c r="K3">
        <f>AVERAGE(D2:D21)</f>
        <v>0.71277697966258313</v>
      </c>
    </row>
    <row r="4" spans="1:11" x14ac:dyDescent="0.35">
      <c r="A4">
        <v>3</v>
      </c>
      <c r="B4" t="s">
        <v>112</v>
      </c>
      <c r="C4">
        <v>2</v>
      </c>
      <c r="D4">
        <f t="shared" si="0"/>
        <v>0.3010299956639812</v>
      </c>
      <c r="E4">
        <f t="shared" si="1"/>
        <v>0.16953557883194495</v>
      </c>
      <c r="F4">
        <f t="shared" si="2"/>
        <v>-6.9805763264510559E-2</v>
      </c>
      <c r="G4">
        <f t="shared" si="3"/>
        <v>7</v>
      </c>
      <c r="H4">
        <f t="shared" si="4"/>
        <v>0.14285714285714285</v>
      </c>
      <c r="J4" t="s">
        <v>138</v>
      </c>
      <c r="K4">
        <f>SUM(E2:E21)</f>
        <v>1.6200858982190107</v>
      </c>
    </row>
    <row r="5" spans="1:11" x14ac:dyDescent="0.35">
      <c r="A5">
        <v>4</v>
      </c>
      <c r="B5" t="s">
        <v>121</v>
      </c>
      <c r="C5">
        <v>2</v>
      </c>
      <c r="D5">
        <f t="shared" si="0"/>
        <v>0.3010299956639812</v>
      </c>
      <c r="E5">
        <f t="shared" si="1"/>
        <v>0.16953557883194495</v>
      </c>
      <c r="F5">
        <f t="shared" si="2"/>
        <v>-6.9805763264510559E-2</v>
      </c>
      <c r="G5">
        <f t="shared" si="3"/>
        <v>5.25</v>
      </c>
      <c r="H5">
        <f t="shared" si="4"/>
        <v>0.19047619047619047</v>
      </c>
      <c r="J5" t="s">
        <v>139</v>
      </c>
      <c r="K5">
        <f>SUM(F2:F21)</f>
        <v>-1.1960099893416065E-3</v>
      </c>
    </row>
    <row r="6" spans="1:11" x14ac:dyDescent="0.35">
      <c r="A6">
        <v>5</v>
      </c>
      <c r="B6" t="s">
        <v>40</v>
      </c>
      <c r="C6">
        <v>3</v>
      </c>
      <c r="D6">
        <f t="shared" si="0"/>
        <v>0.47712125471966244</v>
      </c>
      <c r="E6">
        <f t="shared" si="1"/>
        <v>5.5533620698373497E-2</v>
      </c>
      <c r="F6">
        <f t="shared" si="2"/>
        <v>-1.3086815644380393E-2</v>
      </c>
      <c r="G6">
        <f t="shared" si="3"/>
        <v>4.2</v>
      </c>
      <c r="H6">
        <f t="shared" si="4"/>
        <v>0.23809523809523808</v>
      </c>
      <c r="J6" t="s">
        <v>140</v>
      </c>
      <c r="K6">
        <f>VAR(D2:D21)</f>
        <v>8.5267678853632095E-2</v>
      </c>
    </row>
    <row r="7" spans="1:11" x14ac:dyDescent="0.35">
      <c r="A7">
        <v>6</v>
      </c>
      <c r="B7" t="s">
        <v>115</v>
      </c>
      <c r="C7">
        <v>3</v>
      </c>
      <c r="D7">
        <f t="shared" si="0"/>
        <v>0.47712125471966244</v>
      </c>
      <c r="E7">
        <f t="shared" si="1"/>
        <v>5.5533620698373497E-2</v>
      </c>
      <c r="F7">
        <f t="shared" si="2"/>
        <v>-1.3086815644380393E-2</v>
      </c>
      <c r="G7">
        <f t="shared" si="3"/>
        <v>3.5</v>
      </c>
      <c r="H7">
        <f t="shared" si="4"/>
        <v>0.2857142857142857</v>
      </c>
      <c r="J7" t="s">
        <v>141</v>
      </c>
      <c r="K7">
        <f>STDEV(D2:D21)</f>
        <v>0.29200629933895622</v>
      </c>
    </row>
    <row r="8" spans="1:11" x14ac:dyDescent="0.35">
      <c r="A8">
        <v>7</v>
      </c>
      <c r="B8" t="s">
        <v>15</v>
      </c>
      <c r="C8">
        <v>4</v>
      </c>
      <c r="D8">
        <f t="shared" si="0"/>
        <v>0.6020599913279624</v>
      </c>
      <c r="E8">
        <f t="shared" si="1"/>
        <v>1.2258251505888544E-2</v>
      </c>
      <c r="F8">
        <f t="shared" si="2"/>
        <v>-1.357196688980309E-3</v>
      </c>
      <c r="G8">
        <f t="shared" si="3"/>
        <v>3</v>
      </c>
      <c r="H8">
        <f t="shared" si="4"/>
        <v>0.33333333333333331</v>
      </c>
      <c r="J8" t="s">
        <v>142</v>
      </c>
      <c r="K8">
        <f>SKEW(D2:D21)</f>
        <v>-2.8090665958840034E-3</v>
      </c>
    </row>
    <row r="9" spans="1:11" x14ac:dyDescent="0.35">
      <c r="A9">
        <v>8</v>
      </c>
      <c r="B9" t="s">
        <v>22</v>
      </c>
      <c r="C9">
        <v>4</v>
      </c>
      <c r="D9">
        <f t="shared" si="0"/>
        <v>0.6020599913279624</v>
      </c>
      <c r="E9">
        <f t="shared" si="1"/>
        <v>1.2258251505888544E-2</v>
      </c>
      <c r="F9">
        <f t="shared" si="2"/>
        <v>-1.357196688980309E-3</v>
      </c>
      <c r="G9">
        <f t="shared" si="3"/>
        <v>2.625</v>
      </c>
      <c r="H9">
        <f t="shared" si="4"/>
        <v>0.38095238095238093</v>
      </c>
      <c r="J9" t="s">
        <v>143</v>
      </c>
      <c r="K9">
        <v>0</v>
      </c>
    </row>
    <row r="10" spans="1:11" x14ac:dyDescent="0.35">
      <c r="A10">
        <v>9</v>
      </c>
      <c r="B10" t="s">
        <v>28</v>
      </c>
      <c r="C10">
        <v>4</v>
      </c>
      <c r="D10">
        <f t="shared" si="0"/>
        <v>0.6020599913279624</v>
      </c>
      <c r="E10">
        <f t="shared" si="1"/>
        <v>1.2258251505888544E-2</v>
      </c>
      <c r="F10">
        <f t="shared" si="2"/>
        <v>-1.357196688980309E-3</v>
      </c>
      <c r="G10">
        <f t="shared" si="3"/>
        <v>2.3333333333333335</v>
      </c>
      <c r="H10">
        <f t="shared" si="4"/>
        <v>0.42857142857142855</v>
      </c>
      <c r="J10" t="s">
        <v>144</v>
      </c>
      <c r="K10">
        <v>-0.1</v>
      </c>
    </row>
    <row r="11" spans="1:11" x14ac:dyDescent="0.35">
      <c r="A11">
        <v>10</v>
      </c>
      <c r="B11" t="s">
        <v>8</v>
      </c>
      <c r="C11">
        <v>6</v>
      </c>
      <c r="D11">
        <f t="shared" si="0"/>
        <v>0.77815125038364363</v>
      </c>
      <c r="E11">
        <f t="shared" si="1"/>
        <v>4.2737952723105087E-3</v>
      </c>
      <c r="F11">
        <f t="shared" si="2"/>
        <v>2.7939624913841569E-4</v>
      </c>
      <c r="G11">
        <f t="shared" si="3"/>
        <v>2.1</v>
      </c>
      <c r="H11">
        <f t="shared" si="4"/>
        <v>0.47619047619047616</v>
      </c>
    </row>
    <row r="12" spans="1:11" x14ac:dyDescent="0.35">
      <c r="A12">
        <v>11</v>
      </c>
      <c r="B12" t="s">
        <v>34</v>
      </c>
      <c r="C12">
        <v>6</v>
      </c>
      <c r="D12">
        <f t="shared" si="0"/>
        <v>0.77815125038364363</v>
      </c>
      <c r="E12">
        <f t="shared" si="1"/>
        <v>4.2737952723105087E-3</v>
      </c>
      <c r="F12">
        <f t="shared" si="2"/>
        <v>2.7939624913841569E-4</v>
      </c>
      <c r="G12">
        <f t="shared" si="3"/>
        <v>1.9090909090909092</v>
      </c>
      <c r="H12">
        <f t="shared" si="4"/>
        <v>0.52380952380952384</v>
      </c>
    </row>
    <row r="13" spans="1:11" x14ac:dyDescent="0.35">
      <c r="A13">
        <v>12</v>
      </c>
      <c r="B13" t="s">
        <v>78</v>
      </c>
      <c r="C13">
        <v>6</v>
      </c>
      <c r="D13">
        <f t="shared" si="0"/>
        <v>0.77815125038364363</v>
      </c>
      <c r="E13">
        <f t="shared" si="1"/>
        <v>4.2737952723105087E-3</v>
      </c>
      <c r="F13">
        <f t="shared" si="2"/>
        <v>2.7939624913841569E-4</v>
      </c>
      <c r="G13">
        <f t="shared" si="3"/>
        <v>1.75</v>
      </c>
      <c r="H13">
        <f t="shared" si="4"/>
        <v>0.5714285714285714</v>
      </c>
    </row>
    <row r="14" spans="1:11" x14ac:dyDescent="0.35">
      <c r="A14">
        <v>13</v>
      </c>
      <c r="B14" t="s">
        <v>107</v>
      </c>
      <c r="C14">
        <v>6</v>
      </c>
      <c r="D14">
        <f t="shared" si="0"/>
        <v>0.77815125038364363</v>
      </c>
      <c r="E14">
        <f t="shared" si="1"/>
        <v>4.2737952723105087E-3</v>
      </c>
      <c r="F14">
        <f t="shared" si="2"/>
        <v>2.7939624913841569E-4</v>
      </c>
      <c r="G14">
        <f t="shared" si="3"/>
        <v>1.6153846153846154</v>
      </c>
      <c r="H14">
        <f t="shared" si="4"/>
        <v>0.61904761904761907</v>
      </c>
    </row>
    <row r="15" spans="1:11" x14ac:dyDescent="0.35">
      <c r="A15">
        <v>14</v>
      </c>
      <c r="B15" t="s">
        <v>46</v>
      </c>
      <c r="C15">
        <v>8</v>
      </c>
      <c r="D15">
        <f t="shared" si="0"/>
        <v>0.90308998699194354</v>
      </c>
      <c r="E15">
        <f t="shared" si="1"/>
        <v>3.6219040758745186E-2</v>
      </c>
      <c r="F15">
        <f t="shared" si="2"/>
        <v>6.8929545693814757E-3</v>
      </c>
      <c r="G15">
        <f t="shared" si="3"/>
        <v>1.5</v>
      </c>
      <c r="H15">
        <f t="shared" si="4"/>
        <v>0.66666666666666663</v>
      </c>
    </row>
    <row r="16" spans="1:11" x14ac:dyDescent="0.35">
      <c r="A16">
        <v>15</v>
      </c>
      <c r="B16" t="s">
        <v>89</v>
      </c>
      <c r="C16">
        <v>8</v>
      </c>
      <c r="D16">
        <f t="shared" si="0"/>
        <v>0.90308998699194354</v>
      </c>
      <c r="E16">
        <f t="shared" si="1"/>
        <v>3.6219040758745186E-2</v>
      </c>
      <c r="F16">
        <f t="shared" si="2"/>
        <v>6.8929545693814757E-3</v>
      </c>
      <c r="G16">
        <f t="shared" si="3"/>
        <v>1.4</v>
      </c>
      <c r="H16">
        <f t="shared" si="4"/>
        <v>0.7142857142857143</v>
      </c>
    </row>
    <row r="17" spans="1:8" x14ac:dyDescent="0.35">
      <c r="A17">
        <v>16</v>
      </c>
      <c r="B17" t="s">
        <v>65</v>
      </c>
      <c r="C17">
        <v>9</v>
      </c>
      <c r="D17">
        <f t="shared" si="0"/>
        <v>0.95424250943932487</v>
      </c>
      <c r="E17">
        <f t="shared" si="1"/>
        <v>5.8305602070362554E-2</v>
      </c>
      <c r="F17">
        <f t="shared" si="2"/>
        <v>1.4078793092871984E-2</v>
      </c>
      <c r="G17">
        <f t="shared" si="3"/>
        <v>1.3125</v>
      </c>
      <c r="H17">
        <f t="shared" si="4"/>
        <v>0.76190476190476186</v>
      </c>
    </row>
    <row r="18" spans="1:8" x14ac:dyDescent="0.35">
      <c r="A18">
        <v>17</v>
      </c>
      <c r="B18" t="s">
        <v>72</v>
      </c>
      <c r="C18">
        <v>10</v>
      </c>
      <c r="D18">
        <f t="shared" si="0"/>
        <v>1</v>
      </c>
      <c r="E18">
        <f t="shared" si="1"/>
        <v>8.2497063411748187E-2</v>
      </c>
      <c r="F18">
        <f t="shared" si="2"/>
        <v>2.3695055722089717E-2</v>
      </c>
      <c r="G18">
        <f t="shared" si="3"/>
        <v>1.2352941176470589</v>
      </c>
      <c r="H18">
        <f t="shared" si="4"/>
        <v>0.80952380952380953</v>
      </c>
    </row>
    <row r="19" spans="1:8" x14ac:dyDescent="0.35">
      <c r="A19">
        <v>18</v>
      </c>
      <c r="B19" t="s">
        <v>59</v>
      </c>
      <c r="C19">
        <v>11</v>
      </c>
      <c r="D19">
        <f t="shared" si="0"/>
        <v>1.0413926851582251</v>
      </c>
      <c r="E19">
        <f t="shared" si="1"/>
        <v>0.10798828189839853</v>
      </c>
      <c r="F19">
        <f t="shared" si="2"/>
        <v>3.5486645441304497E-2</v>
      </c>
      <c r="G19">
        <f t="shared" si="3"/>
        <v>1.1666666666666667</v>
      </c>
      <c r="H19">
        <f t="shared" si="4"/>
        <v>0.8571428571428571</v>
      </c>
    </row>
    <row r="20" spans="1:8" x14ac:dyDescent="0.35">
      <c r="A20">
        <v>19</v>
      </c>
      <c r="B20" t="s">
        <v>83</v>
      </c>
      <c r="C20">
        <v>14</v>
      </c>
      <c r="D20">
        <f t="shared" si="0"/>
        <v>1.146128035678238</v>
      </c>
      <c r="E20">
        <f t="shared" si="1"/>
        <v>0.18779313774988321</v>
      </c>
      <c r="F20">
        <f t="shared" si="2"/>
        <v>8.1380354556405216E-2</v>
      </c>
      <c r="G20">
        <f t="shared" si="3"/>
        <v>1.1052631578947369</v>
      </c>
      <c r="H20">
        <f t="shared" si="4"/>
        <v>0.90476190476190466</v>
      </c>
    </row>
    <row r="21" spans="1:8" x14ac:dyDescent="0.35">
      <c r="A21">
        <v>20</v>
      </c>
      <c r="B21" t="s">
        <v>95</v>
      </c>
      <c r="C21">
        <v>17</v>
      </c>
      <c r="D21">
        <f t="shared" si="0"/>
        <v>1.2304489213782739</v>
      </c>
      <c r="E21">
        <f t="shared" si="1"/>
        <v>0.2679842392396935</v>
      </c>
      <c r="F21">
        <f t="shared" si="2"/>
        <v>0.13872792147641433</v>
      </c>
      <c r="G21">
        <f t="shared" si="3"/>
        <v>1.05</v>
      </c>
      <c r="H21">
        <f t="shared" si="4"/>
        <v>0.95238095238095233</v>
      </c>
    </row>
    <row r="24" spans="1:8" x14ac:dyDescent="0.35">
      <c r="B24" t="s">
        <v>145</v>
      </c>
      <c r="C24" t="s">
        <v>152</v>
      </c>
      <c r="D24" t="s">
        <v>146</v>
      </c>
      <c r="E24" t="s">
        <v>148</v>
      </c>
      <c r="F24" t="s">
        <v>149</v>
      </c>
      <c r="G24" t="s">
        <v>150</v>
      </c>
      <c r="H24" s="1" t="s">
        <v>151</v>
      </c>
    </row>
    <row r="25" spans="1:8" x14ac:dyDescent="0.35">
      <c r="B25">
        <v>2</v>
      </c>
      <c r="C25">
        <v>0</v>
      </c>
      <c r="D25">
        <v>1.7000000000000001E-2</v>
      </c>
      <c r="E25">
        <f>(C25-D25)/($K$9-$K$10)</f>
        <v>-0.17</v>
      </c>
      <c r="F25" s="2">
        <f>C25+(E25*($K$8-$K$9))</f>
        <v>4.775413213002806E-4</v>
      </c>
      <c r="G25" s="2">
        <f t="shared" ref="G25:G31" si="5">$K$3+(F25*$K$7)</f>
        <v>0.71291642473659744</v>
      </c>
      <c r="H25" s="3">
        <f t="shared" ref="H25:H31" si="6">10^G25</f>
        <v>5.1631700010356862</v>
      </c>
    </row>
    <row r="26" spans="1:8" x14ac:dyDescent="0.35">
      <c r="B26">
        <v>5</v>
      </c>
      <c r="C26">
        <v>0.84199999999999997</v>
      </c>
      <c r="D26">
        <v>0.84599999999999997</v>
      </c>
      <c r="E26">
        <f t="shared" ref="E26:E31" si="7">(C26-D26)/($K$9-$K$10)</f>
        <v>-4.0000000000000036E-2</v>
      </c>
      <c r="F26" s="2">
        <f t="shared" ref="F26:F31" si="8">C26+(E26*($K$8-$K$9))</f>
        <v>0.84211236266383538</v>
      </c>
      <c r="G26" s="2">
        <f t="shared" si="5"/>
        <v>0.95867909431163467</v>
      </c>
      <c r="H26" s="3">
        <f t="shared" si="6"/>
        <v>9.0924117454227211</v>
      </c>
    </row>
    <row r="27" spans="1:8" x14ac:dyDescent="0.35">
      <c r="B27">
        <v>10</v>
      </c>
      <c r="C27">
        <v>1.282</v>
      </c>
      <c r="D27">
        <v>1.27</v>
      </c>
      <c r="E27">
        <f t="shared" si="7"/>
        <v>0.12000000000000011</v>
      </c>
      <c r="F27" s="2">
        <f t="shared" si="8"/>
        <v>1.2816629120084939</v>
      </c>
      <c r="G27" s="2">
        <f t="shared" si="5"/>
        <v>1.0870306235981737</v>
      </c>
      <c r="H27" s="3">
        <f t="shared" si="6"/>
        <v>12.21885816500248</v>
      </c>
    </row>
    <row r="28" spans="1:8" x14ac:dyDescent="0.35">
      <c r="B28">
        <v>25</v>
      </c>
      <c r="C28">
        <v>1.7509999999999999</v>
      </c>
      <c r="D28">
        <v>1.716</v>
      </c>
      <c r="E28">
        <f t="shared" si="7"/>
        <v>0.3499999999999992</v>
      </c>
      <c r="F28" s="2">
        <f t="shared" si="8"/>
        <v>1.7500168266914404</v>
      </c>
      <c r="G28" s="2">
        <f t="shared" si="5"/>
        <v>1.2237929170056541</v>
      </c>
      <c r="H28" s="3">
        <f t="shared" si="6"/>
        <v>16.741444097331506</v>
      </c>
    </row>
    <row r="29" spans="1:8" x14ac:dyDescent="0.35">
      <c r="B29">
        <v>50</v>
      </c>
      <c r="C29">
        <v>2.0539999999999998</v>
      </c>
      <c r="D29">
        <v>2</v>
      </c>
      <c r="E29">
        <f t="shared" si="7"/>
        <v>0.53999999999999826</v>
      </c>
      <c r="F29" s="2">
        <f t="shared" si="8"/>
        <v>2.0524831040382225</v>
      </c>
      <c r="G29" s="2">
        <f t="shared" si="5"/>
        <v>1.3121149753285184</v>
      </c>
      <c r="H29" s="3">
        <f t="shared" si="6"/>
        <v>20.517052763670147</v>
      </c>
    </row>
    <row r="30" spans="1:8" x14ac:dyDescent="0.35">
      <c r="B30">
        <v>100</v>
      </c>
      <c r="C30">
        <v>2.3260000000000001</v>
      </c>
      <c r="D30">
        <v>2.2519999999999998</v>
      </c>
      <c r="E30">
        <f t="shared" si="7"/>
        <v>0.74000000000000288</v>
      </c>
      <c r="F30" s="2">
        <f t="shared" si="8"/>
        <v>2.3239212907190461</v>
      </c>
      <c r="G30" s="2">
        <f t="shared" si="5"/>
        <v>1.3913766357204624</v>
      </c>
      <c r="H30" s="3">
        <f t="shared" si="6"/>
        <v>24.625022484900544</v>
      </c>
    </row>
    <row r="31" spans="1:8" x14ac:dyDescent="0.35">
      <c r="B31">
        <v>200</v>
      </c>
      <c r="C31">
        <v>2.5760000000000001</v>
      </c>
      <c r="D31">
        <v>2.4820000000000002</v>
      </c>
      <c r="E31">
        <f t="shared" si="7"/>
        <v>0.93999999999999861</v>
      </c>
      <c r="F31" s="2">
        <f t="shared" si="8"/>
        <v>2.5733594773998689</v>
      </c>
      <c r="G31" s="2">
        <f t="shared" si="5"/>
        <v>1.4642141575269492</v>
      </c>
      <c r="H31" s="3">
        <f t="shared" si="6"/>
        <v>29.121527929906403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88E4-9755-4CFE-B450-8B590E684C08}">
  <dimension ref="A1:K31"/>
  <sheetViews>
    <sheetView tabSelected="1" topLeftCell="A16" workbookViewId="0">
      <selection activeCell="H29" sqref="H29"/>
    </sheetView>
  </sheetViews>
  <sheetFormatPr defaultRowHeight="14.5" x14ac:dyDescent="0.35"/>
  <sheetData>
    <row r="1" spans="1:11" x14ac:dyDescent="0.35">
      <c r="A1" t="s">
        <v>127</v>
      </c>
      <c r="B1" t="s">
        <v>128</v>
      </c>
      <c r="C1" t="s">
        <v>129</v>
      </c>
      <c r="D1" t="s">
        <v>130</v>
      </c>
      <c r="E1" t="s">
        <v>131</v>
      </c>
      <c r="F1" t="s">
        <v>132</v>
      </c>
      <c r="G1" t="s">
        <v>133</v>
      </c>
      <c r="H1" t="s">
        <v>134</v>
      </c>
      <c r="J1" t="s">
        <v>135</v>
      </c>
      <c r="K1">
        <f>COUNT(C2:C21)</f>
        <v>20</v>
      </c>
    </row>
    <row r="2" spans="1:11" x14ac:dyDescent="0.35">
      <c r="A2">
        <v>1</v>
      </c>
      <c r="B2" t="s">
        <v>112</v>
      </c>
      <c r="C2">
        <v>1.61</v>
      </c>
      <c r="D2">
        <f t="shared" ref="D2:D21" si="0">LOG(C2)</f>
        <v>0.20682587603184974</v>
      </c>
      <c r="E2">
        <f t="shared" ref="E2:E21" si="1">(D2-$K$3)^2</f>
        <v>0.26024453777955431</v>
      </c>
      <c r="F2">
        <f t="shared" ref="F2:F21" si="2">(D2-$K$3)^3</f>
        <v>-0.13276158676109084</v>
      </c>
      <c r="G2">
        <f t="shared" ref="G2:G21" si="3">($K$1+1)/A2</f>
        <v>21</v>
      </c>
      <c r="H2">
        <f t="shared" ref="H2:H21" si="4">1/G2</f>
        <v>4.7619047619047616E-2</v>
      </c>
      <c r="J2" t="s">
        <v>136</v>
      </c>
      <c r="K2">
        <f>AVERAGE(C2:C21)</f>
        <v>6.448500000000001</v>
      </c>
    </row>
    <row r="3" spans="1:11" x14ac:dyDescent="0.35">
      <c r="A3">
        <v>2</v>
      </c>
      <c r="B3" t="s">
        <v>53</v>
      </c>
      <c r="C3">
        <v>1.74</v>
      </c>
      <c r="D3">
        <f t="shared" si="0"/>
        <v>0.24054924828259971</v>
      </c>
      <c r="E3">
        <f t="shared" si="1"/>
        <v>0.22697440779353831</v>
      </c>
      <c r="F3">
        <f t="shared" si="2"/>
        <v>-0.10813476417688904</v>
      </c>
      <c r="G3">
        <f t="shared" si="3"/>
        <v>10.5</v>
      </c>
      <c r="H3">
        <f t="shared" si="4"/>
        <v>9.5238095238095233E-2</v>
      </c>
      <c r="J3" t="s">
        <v>137</v>
      </c>
      <c r="K3">
        <f>AVERAGE(D2:D21)</f>
        <v>0.71696756005654727</v>
      </c>
    </row>
    <row r="4" spans="1:11" x14ac:dyDescent="0.35">
      <c r="A4">
        <v>3</v>
      </c>
      <c r="B4" t="s">
        <v>102</v>
      </c>
      <c r="C4">
        <v>1.98</v>
      </c>
      <c r="D4">
        <f t="shared" si="0"/>
        <v>0.2966651902615311</v>
      </c>
      <c r="E4">
        <f t="shared" si="1"/>
        <v>0.17665408205530653</v>
      </c>
      <c r="F4">
        <f t="shared" si="2"/>
        <v>-7.4248129321808576E-2</v>
      </c>
      <c r="G4">
        <f t="shared" si="3"/>
        <v>7</v>
      </c>
      <c r="H4">
        <f t="shared" si="4"/>
        <v>0.14285714285714285</v>
      </c>
      <c r="J4" t="s">
        <v>138</v>
      </c>
      <c r="K4">
        <f>SUM(E2:E21)</f>
        <v>1.7224491438336527</v>
      </c>
    </row>
    <row r="5" spans="1:11" x14ac:dyDescent="0.35">
      <c r="A5">
        <v>4</v>
      </c>
      <c r="B5" t="s">
        <v>40</v>
      </c>
      <c r="C5">
        <v>2.29</v>
      </c>
      <c r="D5">
        <f t="shared" si="0"/>
        <v>0.35983548233988799</v>
      </c>
      <c r="E5">
        <f t="shared" si="1"/>
        <v>0.12754332093421797</v>
      </c>
      <c r="F5">
        <f t="shared" si="2"/>
        <v>-4.5549811204119946E-2</v>
      </c>
      <c r="G5">
        <f t="shared" si="3"/>
        <v>5.25</v>
      </c>
      <c r="H5">
        <f t="shared" si="4"/>
        <v>0.19047619047619047</v>
      </c>
      <c r="J5" t="s">
        <v>139</v>
      </c>
      <c r="K5">
        <f>SUM(F2:F21)</f>
        <v>-7.4565394884430702E-2</v>
      </c>
    </row>
    <row r="6" spans="1:11" x14ac:dyDescent="0.35">
      <c r="A6">
        <v>5</v>
      </c>
      <c r="B6" t="s">
        <v>22</v>
      </c>
      <c r="C6">
        <v>3.41</v>
      </c>
      <c r="D6">
        <f t="shared" si="0"/>
        <v>0.53275437899249778</v>
      </c>
      <c r="E6">
        <f t="shared" si="1"/>
        <v>3.3934496077736284E-2</v>
      </c>
      <c r="F6">
        <f t="shared" si="2"/>
        <v>-6.2511814702853113E-3</v>
      </c>
      <c r="G6">
        <f t="shared" si="3"/>
        <v>4.2</v>
      </c>
      <c r="H6">
        <f t="shared" si="4"/>
        <v>0.23809523809523808</v>
      </c>
      <c r="J6" t="s">
        <v>140</v>
      </c>
      <c r="K6">
        <f>VAR(D2:D21)</f>
        <v>9.0655218096507895E-2</v>
      </c>
    </row>
    <row r="7" spans="1:11" x14ac:dyDescent="0.35">
      <c r="A7">
        <v>6</v>
      </c>
      <c r="B7" t="s">
        <v>121</v>
      </c>
      <c r="C7">
        <v>3.71</v>
      </c>
      <c r="D7">
        <f t="shared" si="0"/>
        <v>0.56937390961504586</v>
      </c>
      <c r="E7">
        <f t="shared" si="1"/>
        <v>2.1783885650648111E-2</v>
      </c>
      <c r="F7">
        <f t="shared" si="2"/>
        <v>-3.2151632039793959E-3</v>
      </c>
      <c r="G7">
        <f t="shared" si="3"/>
        <v>3.5</v>
      </c>
      <c r="H7">
        <f t="shared" si="4"/>
        <v>0.2857142857142857</v>
      </c>
      <c r="J7" t="s">
        <v>141</v>
      </c>
      <c r="K7">
        <f>STDEV(D2:D21)</f>
        <v>0.30109004981318777</v>
      </c>
    </row>
    <row r="8" spans="1:11" x14ac:dyDescent="0.35">
      <c r="A8">
        <v>7</v>
      </c>
      <c r="B8" t="s">
        <v>15</v>
      </c>
      <c r="C8">
        <v>3.72</v>
      </c>
      <c r="D8">
        <f t="shared" si="0"/>
        <v>0.57054293988189753</v>
      </c>
      <c r="E8">
        <f t="shared" si="1"/>
        <v>2.1440169393290444E-2</v>
      </c>
      <c r="F8">
        <f t="shared" si="2"/>
        <v>-3.1393686598927039E-3</v>
      </c>
      <c r="G8">
        <f t="shared" si="3"/>
        <v>3</v>
      </c>
      <c r="H8">
        <f t="shared" si="4"/>
        <v>0.33333333333333331</v>
      </c>
      <c r="J8" t="s">
        <v>142</v>
      </c>
      <c r="K8">
        <f>SKEW(D2:D21)</f>
        <v>-0.15975409568439658</v>
      </c>
    </row>
    <row r="9" spans="1:11" x14ac:dyDescent="0.35">
      <c r="A9">
        <v>8</v>
      </c>
      <c r="B9" t="s">
        <v>65</v>
      </c>
      <c r="C9">
        <v>3.99</v>
      </c>
      <c r="D9">
        <f t="shared" si="0"/>
        <v>0.60097289568674828</v>
      </c>
      <c r="E9">
        <f t="shared" si="1"/>
        <v>1.3454762162262317E-2</v>
      </c>
      <c r="F9">
        <f t="shared" si="2"/>
        <v>-1.5606806211870884E-3</v>
      </c>
      <c r="G9">
        <f t="shared" si="3"/>
        <v>2.625</v>
      </c>
      <c r="H9">
        <f t="shared" si="4"/>
        <v>0.38095238095238093</v>
      </c>
      <c r="J9" t="s">
        <v>143</v>
      </c>
      <c r="K9">
        <v>-0.1</v>
      </c>
    </row>
    <row r="10" spans="1:11" x14ac:dyDescent="0.35">
      <c r="A10">
        <v>9</v>
      </c>
      <c r="B10" t="s">
        <v>78</v>
      </c>
      <c r="C10">
        <v>4.08</v>
      </c>
      <c r="D10">
        <f t="shared" si="0"/>
        <v>0.61066016308987991</v>
      </c>
      <c r="E10">
        <f t="shared" si="1"/>
        <v>1.1301262649828595E-2</v>
      </c>
      <c r="F10">
        <f t="shared" si="2"/>
        <v>-1.2014078147398995E-3</v>
      </c>
      <c r="G10">
        <f t="shared" si="3"/>
        <v>2.3333333333333335</v>
      </c>
      <c r="H10">
        <f t="shared" si="4"/>
        <v>0.42857142857142855</v>
      </c>
      <c r="J10" t="s">
        <v>144</v>
      </c>
      <c r="K10">
        <v>-0.2</v>
      </c>
    </row>
    <row r="11" spans="1:11" x14ac:dyDescent="0.35">
      <c r="A11">
        <v>10</v>
      </c>
      <c r="B11" t="s">
        <v>115</v>
      </c>
      <c r="C11">
        <v>4.6500000000000004</v>
      </c>
      <c r="D11">
        <f t="shared" si="0"/>
        <v>0.66745295288995399</v>
      </c>
      <c r="E11">
        <f t="shared" si="1"/>
        <v>2.4516963228620511E-3</v>
      </c>
      <c r="F11">
        <f t="shared" si="2"/>
        <v>-1.2139478031829571E-4</v>
      </c>
      <c r="G11">
        <f t="shared" si="3"/>
        <v>2.1</v>
      </c>
      <c r="H11">
        <f t="shared" si="4"/>
        <v>0.47619047619047616</v>
      </c>
    </row>
    <row r="12" spans="1:11" x14ac:dyDescent="0.35">
      <c r="A12">
        <v>11</v>
      </c>
      <c r="B12" t="s">
        <v>28</v>
      </c>
      <c r="C12">
        <v>5.27</v>
      </c>
      <c r="D12">
        <f t="shared" si="0"/>
        <v>0.72181061521254652</v>
      </c>
      <c r="E12">
        <f t="shared" si="1"/>
        <v>2.345518324405096E-5</v>
      </c>
      <c r="F12">
        <f t="shared" si="2"/>
        <v>1.1359474614500832E-7</v>
      </c>
      <c r="G12">
        <f t="shared" si="3"/>
        <v>1.9090909090909092</v>
      </c>
      <c r="H12">
        <f t="shared" si="4"/>
        <v>0.52380952380952384</v>
      </c>
    </row>
    <row r="13" spans="1:11" x14ac:dyDescent="0.35">
      <c r="A13">
        <v>12</v>
      </c>
      <c r="B13" t="s">
        <v>107</v>
      </c>
      <c r="C13">
        <v>6.17</v>
      </c>
      <c r="D13">
        <f t="shared" si="0"/>
        <v>0.79028516403324167</v>
      </c>
      <c r="E13">
        <f t="shared" si="1"/>
        <v>5.3754710528833944E-3</v>
      </c>
      <c r="F13">
        <f t="shared" si="2"/>
        <v>3.9411665784348917E-4</v>
      </c>
      <c r="G13">
        <f t="shared" si="3"/>
        <v>1.75</v>
      </c>
      <c r="H13">
        <f t="shared" si="4"/>
        <v>0.5714285714285714</v>
      </c>
    </row>
    <row r="14" spans="1:11" x14ac:dyDescent="0.35">
      <c r="A14">
        <v>13</v>
      </c>
      <c r="B14" t="s">
        <v>8</v>
      </c>
      <c r="C14">
        <v>7.3</v>
      </c>
      <c r="D14">
        <f t="shared" si="0"/>
        <v>0.86332286012045589</v>
      </c>
      <c r="E14">
        <f t="shared" si="1"/>
        <v>2.141987385679673E-2</v>
      </c>
      <c r="F14">
        <f t="shared" si="2"/>
        <v>3.134912065642557E-3</v>
      </c>
      <c r="G14">
        <f t="shared" si="3"/>
        <v>1.6153846153846154</v>
      </c>
      <c r="H14">
        <f t="shared" si="4"/>
        <v>0.61904761904761907</v>
      </c>
    </row>
    <row r="15" spans="1:11" x14ac:dyDescent="0.35">
      <c r="A15">
        <v>14</v>
      </c>
      <c r="B15" t="s">
        <v>72</v>
      </c>
      <c r="C15">
        <v>8.6999999999999993</v>
      </c>
      <c r="D15">
        <f t="shared" si="0"/>
        <v>0.93951925261861846</v>
      </c>
      <c r="E15">
        <f t="shared" si="1"/>
        <v>4.9529255862242653E-2</v>
      </c>
      <c r="F15">
        <f t="shared" si="2"/>
        <v>1.1022819723481989E-2</v>
      </c>
      <c r="G15">
        <f t="shared" si="3"/>
        <v>1.5</v>
      </c>
      <c r="H15">
        <f t="shared" si="4"/>
        <v>0.66666666666666663</v>
      </c>
    </row>
    <row r="16" spans="1:11" x14ac:dyDescent="0.35">
      <c r="A16">
        <v>15</v>
      </c>
      <c r="B16" t="s">
        <v>34</v>
      </c>
      <c r="C16">
        <v>9.67</v>
      </c>
      <c r="D16">
        <f t="shared" si="0"/>
        <v>0.98542647408300166</v>
      </c>
      <c r="E16">
        <f t="shared" si="1"/>
        <v>7.2070188520263229E-2</v>
      </c>
      <c r="F16">
        <f t="shared" si="2"/>
        <v>1.9347884543831705E-2</v>
      </c>
      <c r="G16">
        <f t="shared" si="3"/>
        <v>1.4</v>
      </c>
      <c r="H16">
        <f t="shared" si="4"/>
        <v>0.7142857142857143</v>
      </c>
    </row>
    <row r="17" spans="1:8" x14ac:dyDescent="0.35">
      <c r="A17">
        <v>16</v>
      </c>
      <c r="B17" t="s">
        <v>46</v>
      </c>
      <c r="C17">
        <v>9.8699999999999992</v>
      </c>
      <c r="D17">
        <f t="shared" si="0"/>
        <v>0.99431715266963672</v>
      </c>
      <c r="E17">
        <f t="shared" si="1"/>
        <v>7.6922796522646678E-2</v>
      </c>
      <c r="F17">
        <f t="shared" si="2"/>
        <v>2.1334506278215631E-2</v>
      </c>
      <c r="G17">
        <f t="shared" si="3"/>
        <v>1.3125</v>
      </c>
      <c r="H17">
        <f t="shared" si="4"/>
        <v>0.76190476190476186</v>
      </c>
    </row>
    <row r="18" spans="1:8" x14ac:dyDescent="0.35">
      <c r="A18">
        <v>17</v>
      </c>
      <c r="B18" t="s">
        <v>95</v>
      </c>
      <c r="C18">
        <v>9.9</v>
      </c>
      <c r="D18">
        <f t="shared" si="0"/>
        <v>0.9956351945975499</v>
      </c>
      <c r="E18">
        <f t="shared" si="1"/>
        <v>7.7655650540677801E-2</v>
      </c>
      <c r="F18">
        <f t="shared" si="2"/>
        <v>2.1640116444913416E-2</v>
      </c>
      <c r="G18">
        <f t="shared" si="3"/>
        <v>1.2352941176470589</v>
      </c>
      <c r="H18">
        <f t="shared" si="4"/>
        <v>0.80952380952380953</v>
      </c>
    </row>
    <row r="19" spans="1:8" x14ac:dyDescent="0.35">
      <c r="A19">
        <v>18</v>
      </c>
      <c r="B19" t="s">
        <v>89</v>
      </c>
      <c r="C19">
        <v>12.24</v>
      </c>
      <c r="D19">
        <f t="shared" si="0"/>
        <v>1.0877814178095424</v>
      </c>
      <c r="E19">
        <f t="shared" si="1"/>
        <v>0.13750291710165852</v>
      </c>
      <c r="F19">
        <f t="shared" si="2"/>
        <v>5.0987987142756284E-2</v>
      </c>
      <c r="G19">
        <f t="shared" si="3"/>
        <v>1.1666666666666667</v>
      </c>
      <c r="H19">
        <f t="shared" si="4"/>
        <v>0.8571428571428571</v>
      </c>
    </row>
    <row r="20" spans="1:8" x14ac:dyDescent="0.35">
      <c r="A20">
        <v>19</v>
      </c>
      <c r="B20" t="s">
        <v>83</v>
      </c>
      <c r="C20">
        <v>12.5</v>
      </c>
      <c r="D20">
        <f t="shared" si="0"/>
        <v>1.0969100130080565</v>
      </c>
      <c r="E20">
        <f t="shared" si="1"/>
        <v>0.14435626755480976</v>
      </c>
      <c r="F20">
        <f t="shared" si="2"/>
        <v>5.4847074393698785E-2</v>
      </c>
      <c r="G20">
        <f t="shared" si="3"/>
        <v>1.1052631578947369</v>
      </c>
      <c r="H20">
        <f t="shared" si="4"/>
        <v>0.90476190476190466</v>
      </c>
    </row>
    <row r="21" spans="1:8" x14ac:dyDescent="0.35">
      <c r="A21">
        <v>20</v>
      </c>
      <c r="B21" t="s">
        <v>59</v>
      </c>
      <c r="C21">
        <v>16.170000000000002</v>
      </c>
      <c r="D21">
        <f t="shared" si="0"/>
        <v>1.2087100199064011</v>
      </c>
      <c r="E21">
        <f t="shared" si="1"/>
        <v>0.24181064681918515</v>
      </c>
      <c r="F21">
        <f t="shared" si="2"/>
        <v>0.11890856228475036</v>
      </c>
      <c r="G21">
        <f t="shared" si="3"/>
        <v>1.05</v>
      </c>
      <c r="H21">
        <f t="shared" si="4"/>
        <v>0.95238095238095233</v>
      </c>
    </row>
    <row r="24" spans="1:8" x14ac:dyDescent="0.35">
      <c r="B24" t="s">
        <v>145</v>
      </c>
      <c r="C24" t="s">
        <v>146</v>
      </c>
      <c r="D24" t="s">
        <v>147</v>
      </c>
      <c r="E24" t="s">
        <v>148</v>
      </c>
      <c r="F24" t="s">
        <v>149</v>
      </c>
      <c r="G24" t="s">
        <v>150</v>
      </c>
      <c r="H24" s="1" t="s">
        <v>151</v>
      </c>
    </row>
    <row r="25" spans="1:8" x14ac:dyDescent="0.35">
      <c r="B25">
        <v>2</v>
      </c>
      <c r="C25">
        <v>1.7000000000000001E-2</v>
      </c>
      <c r="D25">
        <v>3.3000000000000002E-2</v>
      </c>
      <c r="E25">
        <f>(C25-D25)/($K$9-$K$10)</f>
        <v>-0.16</v>
      </c>
      <c r="F25" s="2">
        <f>C25+(E25*($K$8-$K$9))</f>
        <v>2.6560655309503453E-2</v>
      </c>
      <c r="G25" s="2">
        <f t="shared" ref="G25:G31" si="5">$K$3+(F25*$K$7)</f>
        <v>0.72496470908675659</v>
      </c>
      <c r="H25" s="3">
        <f t="shared" ref="H25:H31" si="6">10^G25</f>
        <v>5.3084130613819047</v>
      </c>
    </row>
    <row r="26" spans="1:8" x14ac:dyDescent="0.35">
      <c r="B26">
        <v>5</v>
      </c>
      <c r="C26">
        <v>0.84599999999999997</v>
      </c>
      <c r="D26">
        <v>0.85</v>
      </c>
      <c r="E26">
        <f t="shared" ref="E26:E31" si="7">(C26-D26)/($K$9-$K$10)</f>
        <v>-4.0000000000000036E-2</v>
      </c>
      <c r="F26" s="2">
        <f t="shared" ref="F26:F31" si="8">C26+(E26*($K$8-$K$9))</f>
        <v>0.84839016382737586</v>
      </c>
      <c r="G26" s="2">
        <f t="shared" si="5"/>
        <v>0.97240939674435034</v>
      </c>
      <c r="H26" s="3">
        <f t="shared" si="6"/>
        <v>9.3844623599412174</v>
      </c>
    </row>
    <row r="27" spans="1:8" x14ac:dyDescent="0.35">
      <c r="B27">
        <v>10</v>
      </c>
      <c r="C27">
        <v>1.27</v>
      </c>
      <c r="D27">
        <v>1.258</v>
      </c>
      <c r="E27">
        <f t="shared" si="7"/>
        <v>0.12000000000000011</v>
      </c>
      <c r="F27" s="2">
        <f t="shared" si="8"/>
        <v>1.2628295085178725</v>
      </c>
      <c r="G27" s="2">
        <f t="shared" si="5"/>
        <v>1.0971929596817569</v>
      </c>
      <c r="H27" s="3">
        <f t="shared" si="6"/>
        <v>12.508146513386587</v>
      </c>
    </row>
    <row r="28" spans="1:8" x14ac:dyDescent="0.35">
      <c r="B28">
        <v>25</v>
      </c>
      <c r="C28">
        <v>1.716</v>
      </c>
      <c r="D28">
        <v>1.68</v>
      </c>
      <c r="E28">
        <f t="shared" si="7"/>
        <v>0.36000000000000032</v>
      </c>
      <c r="F28" s="2">
        <f t="shared" si="8"/>
        <v>1.6944885255536173</v>
      </c>
      <c r="G28" s="2">
        <f t="shared" si="5"/>
        <v>1.2271611946233612</v>
      </c>
      <c r="H28" s="3">
        <f t="shared" si="6"/>
        <v>16.871791299105727</v>
      </c>
    </row>
    <row r="29" spans="1:8" x14ac:dyDescent="0.35">
      <c r="B29">
        <v>50</v>
      </c>
      <c r="C29">
        <v>2</v>
      </c>
      <c r="D29">
        <v>1.9450000000000001</v>
      </c>
      <c r="E29">
        <f t="shared" si="7"/>
        <v>0.54999999999999938</v>
      </c>
      <c r="F29" s="2">
        <f t="shared" si="8"/>
        <v>1.9671352473735819</v>
      </c>
      <c r="G29" s="2">
        <f t="shared" si="5"/>
        <v>1.3092524096775366</v>
      </c>
      <c r="H29" s="3">
        <f t="shared" si="6"/>
        <v>20.382263399990421</v>
      </c>
    </row>
    <row r="30" spans="1:8" x14ac:dyDescent="0.35">
      <c r="B30">
        <v>100</v>
      </c>
      <c r="C30">
        <v>2.2519999999999998</v>
      </c>
      <c r="D30">
        <v>2.1779999999999999</v>
      </c>
      <c r="E30">
        <f t="shared" si="7"/>
        <v>0.73999999999999844</v>
      </c>
      <c r="F30" s="2">
        <f t="shared" si="8"/>
        <v>2.2077819691935465</v>
      </c>
      <c r="G30" s="2">
        <f t="shared" si="5"/>
        <v>1.38170874313769</v>
      </c>
      <c r="H30" s="3">
        <f t="shared" si="6"/>
        <v>24.082897825926285</v>
      </c>
    </row>
    <row r="31" spans="1:8" x14ac:dyDescent="0.35">
      <c r="B31">
        <v>200</v>
      </c>
      <c r="C31">
        <v>2.4820000000000002</v>
      </c>
      <c r="D31">
        <v>2.3879999999999999</v>
      </c>
      <c r="E31">
        <f t="shared" si="7"/>
        <v>0.94000000000000306</v>
      </c>
      <c r="F31" s="2">
        <f t="shared" si="8"/>
        <v>2.4258311500566672</v>
      </c>
      <c r="G31" s="2">
        <f t="shared" si="5"/>
        <v>1.4473611818654919</v>
      </c>
      <c r="H31" s="3">
        <f t="shared" si="6"/>
        <v>28.01310066208104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2019-04-17T00:36:54Z</dcterms:modified>
</cp:coreProperties>
</file>