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hahristanskii pereval\"/>
    </mc:Choice>
  </mc:AlternateContent>
  <xr:revisionPtr revIDLastSave="0" documentId="13_ncr:1_{447FD41E-C6A1-4ED1-8A4E-1CAB5C1ADE2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3" l="1"/>
  <c r="E44" i="3"/>
  <c r="E43" i="3"/>
  <c r="E42" i="3"/>
  <c r="E41" i="3"/>
  <c r="E40" i="3"/>
  <c r="E39" i="3"/>
  <c r="D35" i="3"/>
  <c r="D34" i="3"/>
  <c r="D33" i="3"/>
  <c r="D32" i="3"/>
  <c r="D31" i="3"/>
  <c r="D30" i="3"/>
  <c r="D29" i="3"/>
  <c r="D28" i="3"/>
  <c r="D27" i="3"/>
  <c r="D26" i="3"/>
  <c r="G25" i="3"/>
  <c r="H25" i="3" s="1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G9" i="3"/>
  <c r="H9" i="3" s="1"/>
  <c r="D9" i="3"/>
  <c r="D8" i="3"/>
  <c r="G7" i="3"/>
  <c r="H7" i="3" s="1"/>
  <c r="D7" i="3"/>
  <c r="D6" i="3"/>
  <c r="G5" i="3"/>
  <c r="H5" i="3" s="1"/>
  <c r="D5" i="3"/>
  <c r="D4" i="3"/>
  <c r="D3" i="3"/>
  <c r="K2" i="3"/>
  <c r="D2" i="3"/>
  <c r="K1" i="3"/>
  <c r="G32" i="3" s="1"/>
  <c r="H32" i="3" s="1"/>
  <c r="E39" i="2"/>
  <c r="F39" i="2" s="1"/>
  <c r="G39" i="2" s="1"/>
  <c r="H39" i="2" s="1"/>
  <c r="E40" i="2"/>
  <c r="F40" i="2" s="1"/>
  <c r="G40" i="2" s="1"/>
  <c r="H40" i="2" s="1"/>
  <c r="E45" i="2"/>
  <c r="E44" i="2"/>
  <c r="E43" i="2"/>
  <c r="E42" i="2"/>
  <c r="E41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34" i="2" s="1"/>
  <c r="H34" i="2" s="1"/>
  <c r="I36" i="1"/>
  <c r="I32" i="1"/>
  <c r="I25" i="1"/>
  <c r="I34" i="1"/>
  <c r="I31" i="1"/>
  <c r="I27" i="1"/>
  <c r="I10" i="1"/>
  <c r="I24" i="1"/>
  <c r="I28" i="1"/>
  <c r="I33" i="1"/>
  <c r="I12" i="1"/>
  <c r="I9" i="1"/>
  <c r="I22" i="1"/>
  <c r="I3" i="1"/>
  <c r="I17" i="1"/>
  <c r="I8" i="1"/>
  <c r="I13" i="1"/>
  <c r="I15" i="1"/>
  <c r="I21" i="1"/>
  <c r="I4" i="1"/>
  <c r="I35" i="1"/>
  <c r="I23" i="1"/>
  <c r="I7" i="1"/>
  <c r="I6" i="1"/>
  <c r="I14" i="1"/>
  <c r="I20" i="1"/>
  <c r="I29" i="1"/>
  <c r="I26" i="1"/>
  <c r="I18" i="1"/>
  <c r="I5" i="1"/>
  <c r="I16" i="1"/>
  <c r="I19" i="1"/>
  <c r="I30" i="1"/>
  <c r="I11" i="1"/>
  <c r="H36" i="1"/>
  <c r="H32" i="1"/>
  <c r="H25" i="1"/>
  <c r="H34" i="1"/>
  <c r="H31" i="1"/>
  <c r="H27" i="1"/>
  <c r="H10" i="1"/>
  <c r="H24" i="1"/>
  <c r="H28" i="1"/>
  <c r="H33" i="1"/>
  <c r="H12" i="1"/>
  <c r="H9" i="1"/>
  <c r="H22" i="1"/>
  <c r="H3" i="1"/>
  <c r="H17" i="1"/>
  <c r="H8" i="1"/>
  <c r="H13" i="1"/>
  <c r="H15" i="1"/>
  <c r="H21" i="1"/>
  <c r="H4" i="1"/>
  <c r="H35" i="1"/>
  <c r="H23" i="1"/>
  <c r="H7" i="1"/>
  <c r="H6" i="1"/>
  <c r="H14" i="1"/>
  <c r="H20" i="1"/>
  <c r="H29" i="1"/>
  <c r="H26" i="1"/>
  <c r="H18" i="1"/>
  <c r="H5" i="1"/>
  <c r="H16" i="1"/>
  <c r="H19" i="1"/>
  <c r="H30" i="1"/>
  <c r="H11" i="1"/>
  <c r="G3" i="3" l="1"/>
  <c r="H3" i="3" s="1"/>
  <c r="G13" i="3"/>
  <c r="H13" i="3" s="1"/>
  <c r="G29" i="3"/>
  <c r="H29" i="3" s="1"/>
  <c r="F43" i="3"/>
  <c r="K7" i="3"/>
  <c r="K6" i="3"/>
  <c r="K8" i="3"/>
  <c r="F42" i="3" s="1"/>
  <c r="G17" i="3"/>
  <c r="H17" i="3" s="1"/>
  <c r="G33" i="3"/>
  <c r="H33" i="3" s="1"/>
  <c r="F40" i="3"/>
  <c r="F44" i="3"/>
  <c r="G21" i="3"/>
  <c r="H21" i="3" s="1"/>
  <c r="F41" i="3"/>
  <c r="F45" i="3"/>
  <c r="E13" i="3"/>
  <c r="F32" i="3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G2" i="3"/>
  <c r="H2" i="3" s="1"/>
  <c r="K3" i="3"/>
  <c r="E21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12" i="3"/>
  <c r="H12" i="3" s="1"/>
  <c r="G16" i="3"/>
  <c r="H16" i="3" s="1"/>
  <c r="G20" i="3"/>
  <c r="H20" i="3" s="1"/>
  <c r="G24" i="3"/>
  <c r="H24" i="3" s="1"/>
  <c r="G28" i="3"/>
  <c r="H28" i="3" s="1"/>
  <c r="K6" i="2"/>
  <c r="G5" i="2"/>
  <c r="H5" i="2" s="1"/>
  <c r="G3" i="2"/>
  <c r="H3" i="2" s="1"/>
  <c r="G7" i="2"/>
  <c r="H7" i="2" s="1"/>
  <c r="G9" i="2"/>
  <c r="H9" i="2" s="1"/>
  <c r="G14" i="2"/>
  <c r="H14" i="2" s="1"/>
  <c r="G17" i="2"/>
  <c r="H17" i="2" s="1"/>
  <c r="G22" i="2"/>
  <c r="H22" i="2" s="1"/>
  <c r="G25" i="2"/>
  <c r="H25" i="2" s="1"/>
  <c r="G30" i="2"/>
  <c r="H30" i="2" s="1"/>
  <c r="G33" i="2"/>
  <c r="H33" i="2" s="1"/>
  <c r="G10" i="2"/>
  <c r="H10" i="2" s="1"/>
  <c r="G13" i="2"/>
  <c r="H13" i="2" s="1"/>
  <c r="G18" i="2"/>
  <c r="H18" i="2" s="1"/>
  <c r="G21" i="2"/>
  <c r="H21" i="2" s="1"/>
  <c r="G26" i="2"/>
  <c r="H26" i="2" s="1"/>
  <c r="G29" i="2"/>
  <c r="H29" i="2" s="1"/>
  <c r="F44" i="2"/>
  <c r="K7" i="2"/>
  <c r="K3" i="2"/>
  <c r="F25" i="2" s="1"/>
  <c r="K8" i="2"/>
  <c r="F41" i="2"/>
  <c r="F45" i="2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2" i="2"/>
  <c r="H2" i="2" s="1"/>
  <c r="G4" i="2"/>
  <c r="H4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F15" i="3" l="1"/>
  <c r="E17" i="3"/>
  <c r="F24" i="3"/>
  <c r="F39" i="3"/>
  <c r="G39" i="3" s="1"/>
  <c r="H39" i="3" s="1"/>
  <c r="E32" i="3"/>
  <c r="E24" i="3"/>
  <c r="E16" i="3"/>
  <c r="F2" i="3"/>
  <c r="F8" i="3"/>
  <c r="E29" i="3"/>
  <c r="F31" i="3"/>
  <c r="F12" i="3"/>
  <c r="E34" i="3"/>
  <c r="F33" i="3"/>
  <c r="E30" i="3"/>
  <c r="F29" i="3"/>
  <c r="E26" i="3"/>
  <c r="F25" i="3"/>
  <c r="E22" i="3"/>
  <c r="F21" i="3"/>
  <c r="E18" i="3"/>
  <c r="F17" i="3"/>
  <c r="E14" i="3"/>
  <c r="F13" i="3"/>
  <c r="E10" i="3"/>
  <c r="F9" i="3"/>
  <c r="F7" i="3"/>
  <c r="F5" i="3"/>
  <c r="F3" i="3"/>
  <c r="F22" i="3"/>
  <c r="F18" i="3"/>
  <c r="F14" i="3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E33" i="3"/>
  <c r="E7" i="3"/>
  <c r="E5" i="3"/>
  <c r="E3" i="3"/>
  <c r="E23" i="3"/>
  <c r="E15" i="3"/>
  <c r="F10" i="3"/>
  <c r="E8" i="3"/>
  <c r="E35" i="3"/>
  <c r="F34" i="3"/>
  <c r="E31" i="3"/>
  <c r="F30" i="3"/>
  <c r="E27" i="3"/>
  <c r="F26" i="3"/>
  <c r="E19" i="3"/>
  <c r="E11" i="3"/>
  <c r="E6" i="3"/>
  <c r="E4" i="3"/>
  <c r="E2" i="3"/>
  <c r="F23" i="3"/>
  <c r="F6" i="3"/>
  <c r="F19" i="3"/>
  <c r="F28" i="3"/>
  <c r="E9" i="3"/>
  <c r="F11" i="3"/>
  <c r="E28" i="3"/>
  <c r="E20" i="3"/>
  <c r="E12" i="3"/>
  <c r="F20" i="3"/>
  <c r="F35" i="3"/>
  <c r="F16" i="3"/>
  <c r="E25" i="3"/>
  <c r="F27" i="3"/>
  <c r="F4" i="3"/>
  <c r="F42" i="2"/>
  <c r="F43" i="2"/>
  <c r="E22" i="2"/>
  <c r="E18" i="2"/>
  <c r="E14" i="2"/>
  <c r="E10" i="2"/>
  <c r="F31" i="2"/>
  <c r="F23" i="2"/>
  <c r="F19" i="2"/>
  <c r="G45" i="2"/>
  <c r="H45" i="2" s="1"/>
  <c r="G44" i="2"/>
  <c r="H44" i="2" s="1"/>
  <c r="G43" i="2"/>
  <c r="H43" i="2" s="1"/>
  <c r="G42" i="2"/>
  <c r="H42" i="2" s="1"/>
  <c r="G41" i="2"/>
  <c r="H41" i="2" s="1"/>
  <c r="F35" i="2"/>
  <c r="F27" i="2"/>
  <c r="F15" i="2"/>
  <c r="E35" i="2"/>
  <c r="F30" i="2"/>
  <c r="E19" i="2"/>
  <c r="F14" i="2"/>
  <c r="E11" i="2"/>
  <c r="F6" i="2"/>
  <c r="E4" i="2"/>
  <c r="E27" i="2"/>
  <c r="F2" i="2"/>
  <c r="F34" i="2"/>
  <c r="E23" i="2"/>
  <c r="F18" i="2"/>
  <c r="F10" i="2"/>
  <c r="E31" i="2"/>
  <c r="F26" i="2"/>
  <c r="E15" i="2"/>
  <c r="F8" i="2"/>
  <c r="E6" i="2"/>
  <c r="F22" i="2"/>
  <c r="E8" i="2"/>
  <c r="F11" i="2"/>
  <c r="F4" i="2"/>
  <c r="E2" i="2"/>
  <c r="F24" i="2"/>
  <c r="F7" i="2"/>
  <c r="F29" i="2"/>
  <c r="F13" i="2"/>
  <c r="E28" i="2"/>
  <c r="F5" i="2"/>
  <c r="F17" i="2"/>
  <c r="E29" i="2"/>
  <c r="E21" i="2"/>
  <c r="E34" i="2"/>
  <c r="E16" i="2"/>
  <c r="E3" i="2"/>
  <c r="E24" i="2"/>
  <c r="E20" i="2"/>
  <c r="F28" i="2"/>
  <c r="E9" i="2"/>
  <c r="E32" i="2"/>
  <c r="F16" i="2"/>
  <c r="F3" i="2"/>
  <c r="F12" i="2"/>
  <c r="F20" i="2"/>
  <c r="F21" i="2"/>
  <c r="F33" i="2"/>
  <c r="F9" i="2"/>
  <c r="E33" i="2"/>
  <c r="E25" i="2"/>
  <c r="E17" i="2"/>
  <c r="F32" i="2"/>
  <c r="E7" i="2"/>
  <c r="E13" i="2"/>
  <c r="E30" i="2"/>
  <c r="E5" i="2"/>
  <c r="E26" i="2"/>
  <c r="E12" i="2"/>
  <c r="K4" i="3" l="1"/>
  <c r="K5" i="3"/>
  <c r="K5" i="2"/>
  <c r="K4" i="2"/>
</calcChain>
</file>

<file path=xl/sharedStrings.xml><?xml version="1.0" encoding="utf-8"?>
<sst xmlns="http://schemas.openxmlformats.org/spreadsheetml/2006/main" count="366" uniqueCount="215">
  <si>
    <t>Shahristanskii pereval</t>
  </si>
  <si>
    <t>start_date</t>
  </si>
  <si>
    <t>end_date</t>
  </si>
  <si>
    <t>duration</t>
  </si>
  <si>
    <t>peak</t>
  </si>
  <si>
    <t>sum</t>
  </si>
  <si>
    <t>average</t>
  </si>
  <si>
    <t>median</t>
  </si>
  <si>
    <t>09/01/1928</t>
  </si>
  <si>
    <t>12/01/1928</t>
  </si>
  <si>
    <t>3</t>
  </si>
  <si>
    <t>-1.62</t>
  </si>
  <si>
    <t>-3.07</t>
  </si>
  <si>
    <t>-1.02</t>
  </si>
  <si>
    <t>-1.13</t>
  </si>
  <si>
    <t>06/01/1929</t>
  </si>
  <si>
    <t>02/01/1930</t>
  </si>
  <si>
    <t>8</t>
  </si>
  <si>
    <t>-2.74</t>
  </si>
  <si>
    <t>-14.83</t>
  </si>
  <si>
    <t>-1.85</t>
  </si>
  <si>
    <t>-1.77</t>
  </si>
  <si>
    <t>06/01/1930</t>
  </si>
  <si>
    <t>12/01/1930</t>
  </si>
  <si>
    <t>6</t>
  </si>
  <si>
    <t>-2.09</t>
  </si>
  <si>
    <t>-8.14</t>
  </si>
  <si>
    <t>-1.36</t>
  </si>
  <si>
    <t>-1.42</t>
  </si>
  <si>
    <t>08/01/1931</t>
  </si>
  <si>
    <t>11/01/1931</t>
  </si>
  <si>
    <t>-2.95</t>
  </si>
  <si>
    <t>-6.21</t>
  </si>
  <si>
    <t>-2.07</t>
  </si>
  <si>
    <t>-1.79</t>
  </si>
  <si>
    <t>06/01/1932</t>
  </si>
  <si>
    <t>10/01/1932</t>
  </si>
  <si>
    <t>4</t>
  </si>
  <si>
    <t>-3.42</t>
  </si>
  <si>
    <t>-9.36</t>
  </si>
  <si>
    <t>-2.34</t>
  </si>
  <si>
    <t>07/01/1933</t>
  </si>
  <si>
    <t>11/01/1933</t>
  </si>
  <si>
    <t>-2.73</t>
  </si>
  <si>
    <t>-7.36</t>
  </si>
  <si>
    <t>-1.84</t>
  </si>
  <si>
    <t>-1.7</t>
  </si>
  <si>
    <t>08/01/1934</t>
  </si>
  <si>
    <t>12/01/1934</t>
  </si>
  <si>
    <t>-1.93</t>
  </si>
  <si>
    <t>-6.66</t>
  </si>
  <si>
    <t>-1.66</t>
  </si>
  <si>
    <t>03/01/1949</t>
  </si>
  <si>
    <t>06/01/1949</t>
  </si>
  <si>
    <t>-1.47</t>
  </si>
  <si>
    <t>-2.77</t>
  </si>
  <si>
    <t>-0.92</t>
  </si>
  <si>
    <t>11/01/1949</t>
  </si>
  <si>
    <t>06/01/1950</t>
  </si>
  <si>
    <t>7</t>
  </si>
  <si>
    <t>-1.69</t>
  </si>
  <si>
    <t>-6.09</t>
  </si>
  <si>
    <t>-0.87</t>
  </si>
  <si>
    <t>-0.79</t>
  </si>
  <si>
    <t>11/01/1950</t>
  </si>
  <si>
    <t>08/01/1951</t>
  </si>
  <si>
    <t>9</t>
  </si>
  <si>
    <t>-1.54</t>
  </si>
  <si>
    <t>-6.97</t>
  </si>
  <si>
    <t>-0.77</t>
  </si>
  <si>
    <t>-0.68</t>
  </si>
  <si>
    <t>11/01/1952</t>
  </si>
  <si>
    <t>06/01/1953</t>
  </si>
  <si>
    <t>-1.99</t>
  </si>
  <si>
    <t>-8.22</t>
  </si>
  <si>
    <t>-1.17</t>
  </si>
  <si>
    <t>-1.2</t>
  </si>
  <si>
    <t>03/01/1954</t>
  </si>
  <si>
    <t>06/01/1954</t>
  </si>
  <si>
    <t>-1.25</t>
  </si>
  <si>
    <t>-3.15</t>
  </si>
  <si>
    <t>-1.05</t>
  </si>
  <si>
    <t>-1.07</t>
  </si>
  <si>
    <t>01/01/1955</t>
  </si>
  <si>
    <t>03/01/1955</t>
  </si>
  <si>
    <t>2</t>
  </si>
  <si>
    <t>-1.29</t>
  </si>
  <si>
    <t>-2.03</t>
  </si>
  <si>
    <t>-1.01</t>
  </si>
  <si>
    <t>11/01/1956</t>
  </si>
  <si>
    <t>06/01/1957</t>
  </si>
  <si>
    <t>-1.27</t>
  </si>
  <si>
    <t>-4.51</t>
  </si>
  <si>
    <t>-0.64</t>
  </si>
  <si>
    <t>-0.61</t>
  </si>
  <si>
    <t>06/01/1959</t>
  </si>
  <si>
    <t>07/01/1959</t>
  </si>
  <si>
    <t>1</t>
  </si>
  <si>
    <t>01/01/1962</t>
  </si>
  <si>
    <t>04/01/1962</t>
  </si>
  <si>
    <t>-1.41</t>
  </si>
  <si>
    <t>-1.14</t>
  </si>
  <si>
    <t>-1.18</t>
  </si>
  <si>
    <t>02/01/1963</t>
  </si>
  <si>
    <t>04/01/1963</t>
  </si>
  <si>
    <t>-1.1</t>
  </si>
  <si>
    <t>-2.01</t>
  </si>
  <si>
    <t>-1</t>
  </si>
  <si>
    <t>04/01/1965</t>
  </si>
  <si>
    <t>07/01/1965</t>
  </si>
  <si>
    <t>-3.2</t>
  </si>
  <si>
    <t>01/01/1967</t>
  </si>
  <si>
    <t>05/01/1967</t>
  </si>
  <si>
    <t>-1.03</t>
  </si>
  <si>
    <t>-3.3</t>
  </si>
  <si>
    <t>-0.82</t>
  </si>
  <si>
    <t>-0.94</t>
  </si>
  <si>
    <t>02/01/1970</t>
  </si>
  <si>
    <t>08/01/1970</t>
  </si>
  <si>
    <t>-1.22</t>
  </si>
  <si>
    <t>-4.08</t>
  </si>
  <si>
    <t>-0.57</t>
  </si>
  <si>
    <t>11/01/1970</t>
  </si>
  <si>
    <t>02/01/1971</t>
  </si>
  <si>
    <t>-1.06</t>
  </si>
  <si>
    <t>-1.24</t>
  </si>
  <si>
    <t>-0.41</t>
  </si>
  <si>
    <t>-0.17</t>
  </si>
  <si>
    <t>03/01/1971</t>
  </si>
  <si>
    <t>01/01/1972</t>
  </si>
  <si>
    <t>10</t>
  </si>
  <si>
    <t>-11.12</t>
  </si>
  <si>
    <t>-1.11</t>
  </si>
  <si>
    <t>12/01/1973</t>
  </si>
  <si>
    <t>08/01/1974</t>
  </si>
  <si>
    <t>-1.45</t>
  </si>
  <si>
    <t>-5.79</t>
  </si>
  <si>
    <t>-0.72</t>
  </si>
  <si>
    <t>-0.8</t>
  </si>
  <si>
    <t>04/01/1977</t>
  </si>
  <si>
    <t>10/01/1977</t>
  </si>
  <si>
    <t>-1.97</t>
  </si>
  <si>
    <t>-0.33</t>
  </si>
  <si>
    <t>-0.26</t>
  </si>
  <si>
    <t>09/01/1978</t>
  </si>
  <si>
    <t>11/01/1978</t>
  </si>
  <si>
    <t>11/01/1979</t>
  </si>
  <si>
    <t>02/01/1980</t>
  </si>
  <si>
    <t>-3.25</t>
  </si>
  <si>
    <t>-1.08</t>
  </si>
  <si>
    <t>05/01/1982</t>
  </si>
  <si>
    <t>08/01/1982</t>
  </si>
  <si>
    <t>-1.96</t>
  </si>
  <si>
    <t>-3.99</t>
  </si>
  <si>
    <t>-1.33</t>
  </si>
  <si>
    <t>04/01/1984</t>
  </si>
  <si>
    <t>11/01/1984</t>
  </si>
  <si>
    <t>-1.65</t>
  </si>
  <si>
    <t>-7.03</t>
  </si>
  <si>
    <t>04/01/1985</t>
  </si>
  <si>
    <t>10/01/1985</t>
  </si>
  <si>
    <t>-1.44</t>
  </si>
  <si>
    <t>-6.28</t>
  </si>
  <si>
    <t>-1.04</t>
  </si>
  <si>
    <t>01/01/1986</t>
  </si>
  <si>
    <t>06/01/1986</t>
  </si>
  <si>
    <t>5</t>
  </si>
  <si>
    <t>-3.57</t>
  </si>
  <si>
    <t>-0.71</t>
  </si>
  <si>
    <t>01/01/1987</t>
  </si>
  <si>
    <t>03/01/1987</t>
  </si>
  <si>
    <t>-1.8</t>
  </si>
  <si>
    <t>-0.9</t>
  </si>
  <si>
    <t>05/01/1989</t>
  </si>
  <si>
    <t>08/01/1989</t>
  </si>
  <si>
    <t>-1.73</t>
  </si>
  <si>
    <t>-3.4</t>
  </si>
  <si>
    <t>-1.34</t>
  </si>
  <si>
    <t>03/01/1994</t>
  </si>
  <si>
    <t>06/01/1994</t>
  </si>
  <si>
    <t>-1.52</t>
  </si>
  <si>
    <t>-3.76</t>
  </si>
  <si>
    <t>12/01/1996</t>
  </si>
  <si>
    <t>05/01/1997</t>
  </si>
  <si>
    <t>-2.65</t>
  </si>
  <si>
    <t>-7.3</t>
  </si>
  <si>
    <t>-1.46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</si>
  <si>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</si>
  <si>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</si>
  <si>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</si>
  <si>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</si>
  <si>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</si>
  <si>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</si>
  <si>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</si>
  <si>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</si>
  <si>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</si>
  <si>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</si>
  <si>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</si>
  <si>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</si>
  <si>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</si>
  <si>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</si>
  <si>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</si>
  <si>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</si>
  <si>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</si>
  <si>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</si>
  <si>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</si>
  <si>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</si>
  <si>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</si>
  <si>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K (-0.2)</t>
  </si>
  <si>
    <t>Slope</t>
  </si>
  <si>
    <t>K calculated</t>
  </si>
  <si>
    <t>Log Q</t>
  </si>
  <si>
    <t>Q</t>
  </si>
  <si>
    <t>K (-0.3)</t>
  </si>
  <si>
    <t>K (-0.4)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</si>
</sst>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I36" sqref="I3:I3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187</v>
      </c>
    </row>
    <row r="3" spans="1:9" x14ac:dyDescent="0.35">
      <c r="A3" t="s">
        <v>95</v>
      </c>
      <c r="B3" t="s">
        <v>96</v>
      </c>
      <c r="C3" t="s">
        <v>97</v>
      </c>
      <c r="D3" t="s">
        <v>81</v>
      </c>
      <c r="E3" t="s">
        <v>81</v>
      </c>
      <c r="F3" t="s">
        <v>81</v>
      </c>
      <c r="G3" t="s">
        <v>81</v>
      </c>
      <c r="H3">
        <f>C3*1</f>
        <v>1</v>
      </c>
      <c r="I3">
        <f>E3*-1</f>
        <v>1.05</v>
      </c>
    </row>
    <row r="4" spans="1:9" x14ac:dyDescent="0.35">
      <c r="A4" t="s">
        <v>122</v>
      </c>
      <c r="B4" t="s">
        <v>123</v>
      </c>
      <c r="C4" t="s">
        <v>10</v>
      </c>
      <c r="D4" t="s">
        <v>124</v>
      </c>
      <c r="E4" t="s">
        <v>125</v>
      </c>
      <c r="F4" t="s">
        <v>126</v>
      </c>
      <c r="G4" t="s">
        <v>127</v>
      </c>
      <c r="H4">
        <f>C4*1</f>
        <v>3</v>
      </c>
      <c r="I4">
        <f>E4*-1</f>
        <v>1.24</v>
      </c>
    </row>
    <row r="5" spans="1:9" x14ac:dyDescent="0.35">
      <c r="A5" t="s">
        <v>169</v>
      </c>
      <c r="B5" t="s">
        <v>170</v>
      </c>
      <c r="C5" t="s">
        <v>85</v>
      </c>
      <c r="D5" t="s">
        <v>82</v>
      </c>
      <c r="E5" t="s">
        <v>171</v>
      </c>
      <c r="F5" t="s">
        <v>172</v>
      </c>
      <c r="G5" t="s">
        <v>172</v>
      </c>
      <c r="H5">
        <f>C5*1</f>
        <v>2</v>
      </c>
      <c r="I5">
        <f>E5*-1</f>
        <v>1.8</v>
      </c>
    </row>
    <row r="6" spans="1:9" x14ac:dyDescent="0.35">
      <c r="A6" t="s">
        <v>144</v>
      </c>
      <c r="B6" t="s">
        <v>145</v>
      </c>
      <c r="C6" t="s">
        <v>85</v>
      </c>
      <c r="D6" t="s">
        <v>91</v>
      </c>
      <c r="E6" t="s">
        <v>45</v>
      </c>
      <c r="F6" t="s">
        <v>56</v>
      </c>
      <c r="G6" t="s">
        <v>56</v>
      </c>
      <c r="H6">
        <f>C6*1</f>
        <v>2</v>
      </c>
      <c r="I6">
        <f>E6*-1</f>
        <v>1.84</v>
      </c>
    </row>
    <row r="7" spans="1:9" x14ac:dyDescent="0.35">
      <c r="A7" t="s">
        <v>139</v>
      </c>
      <c r="B7" t="s">
        <v>140</v>
      </c>
      <c r="C7" t="s">
        <v>24</v>
      </c>
      <c r="D7" t="s">
        <v>107</v>
      </c>
      <c r="E7" t="s">
        <v>141</v>
      </c>
      <c r="F7" t="s">
        <v>142</v>
      </c>
      <c r="G7" t="s">
        <v>143</v>
      </c>
      <c r="H7">
        <f>C7*1</f>
        <v>6</v>
      </c>
      <c r="I7">
        <f>E7*-1</f>
        <v>1.97</v>
      </c>
    </row>
    <row r="8" spans="1:9" x14ac:dyDescent="0.35">
      <c r="A8" t="s">
        <v>103</v>
      </c>
      <c r="B8" t="s">
        <v>104</v>
      </c>
      <c r="C8" t="s">
        <v>85</v>
      </c>
      <c r="D8" t="s">
        <v>105</v>
      </c>
      <c r="E8" t="s">
        <v>106</v>
      </c>
      <c r="F8" t="s">
        <v>107</v>
      </c>
      <c r="G8" t="s">
        <v>107</v>
      </c>
      <c r="H8">
        <f>C8*1</f>
        <v>2</v>
      </c>
      <c r="I8">
        <f>E8*-1</f>
        <v>2.0099999999999998</v>
      </c>
    </row>
    <row r="9" spans="1:9" x14ac:dyDescent="0.35">
      <c r="A9" t="s">
        <v>83</v>
      </c>
      <c r="B9" t="s">
        <v>84</v>
      </c>
      <c r="C9" t="s">
        <v>85</v>
      </c>
      <c r="D9" t="s">
        <v>86</v>
      </c>
      <c r="E9" t="s">
        <v>87</v>
      </c>
      <c r="F9" t="s">
        <v>88</v>
      </c>
      <c r="G9" t="s">
        <v>88</v>
      </c>
      <c r="H9">
        <f>C9*1</f>
        <v>2</v>
      </c>
      <c r="I9">
        <f>E9*-1</f>
        <v>2.0299999999999998</v>
      </c>
    </row>
    <row r="10" spans="1:9" x14ac:dyDescent="0.35">
      <c r="A10" t="s">
        <v>52</v>
      </c>
      <c r="B10" t="s">
        <v>53</v>
      </c>
      <c r="C10" t="s">
        <v>10</v>
      </c>
      <c r="D10" t="s">
        <v>54</v>
      </c>
      <c r="E10" t="s">
        <v>55</v>
      </c>
      <c r="F10" t="s">
        <v>56</v>
      </c>
      <c r="G10" t="s">
        <v>13</v>
      </c>
      <c r="H10">
        <f>C10*1</f>
        <v>3</v>
      </c>
      <c r="I10">
        <f>E10*-1</f>
        <v>2.77</v>
      </c>
    </row>
    <row r="11" spans="1:9" x14ac:dyDescent="0.35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  <c r="H11">
        <f>C11*1</f>
        <v>3</v>
      </c>
      <c r="I11">
        <f>E11*-1</f>
        <v>3.07</v>
      </c>
    </row>
    <row r="12" spans="1:9" x14ac:dyDescent="0.35">
      <c r="A12" t="s">
        <v>77</v>
      </c>
      <c r="B12" t="s">
        <v>78</v>
      </c>
      <c r="C12" t="s">
        <v>10</v>
      </c>
      <c r="D12" t="s">
        <v>79</v>
      </c>
      <c r="E12" t="s">
        <v>80</v>
      </c>
      <c r="F12" t="s">
        <v>81</v>
      </c>
      <c r="G12" t="s">
        <v>82</v>
      </c>
      <c r="H12">
        <f>C12*1</f>
        <v>3</v>
      </c>
      <c r="I12">
        <f>E12*-1</f>
        <v>3.15</v>
      </c>
    </row>
    <row r="13" spans="1:9" x14ac:dyDescent="0.35">
      <c r="A13" t="s">
        <v>108</v>
      </c>
      <c r="B13" t="s">
        <v>109</v>
      </c>
      <c r="C13" t="s">
        <v>10</v>
      </c>
      <c r="D13" t="s">
        <v>86</v>
      </c>
      <c r="E13" t="s">
        <v>110</v>
      </c>
      <c r="F13" t="s">
        <v>82</v>
      </c>
      <c r="G13" t="s">
        <v>81</v>
      </c>
      <c r="H13">
        <f>C13*1</f>
        <v>3</v>
      </c>
      <c r="I13">
        <f>E13*-1</f>
        <v>3.2</v>
      </c>
    </row>
    <row r="14" spans="1:9" x14ac:dyDescent="0.35">
      <c r="A14" t="s">
        <v>146</v>
      </c>
      <c r="B14" t="s">
        <v>147</v>
      </c>
      <c r="C14" t="s">
        <v>10</v>
      </c>
      <c r="D14" t="s">
        <v>73</v>
      </c>
      <c r="E14" t="s">
        <v>148</v>
      </c>
      <c r="F14" t="s">
        <v>149</v>
      </c>
      <c r="G14" t="s">
        <v>70</v>
      </c>
      <c r="H14">
        <f>C14*1</f>
        <v>3</v>
      </c>
      <c r="I14">
        <f>E14*-1</f>
        <v>3.25</v>
      </c>
    </row>
    <row r="15" spans="1:9" x14ac:dyDescent="0.35">
      <c r="A15" t="s">
        <v>111</v>
      </c>
      <c r="B15" t="s">
        <v>112</v>
      </c>
      <c r="C15" t="s">
        <v>37</v>
      </c>
      <c r="D15" t="s">
        <v>113</v>
      </c>
      <c r="E15" t="s">
        <v>114</v>
      </c>
      <c r="F15" t="s">
        <v>115</v>
      </c>
      <c r="G15" t="s">
        <v>116</v>
      </c>
      <c r="H15">
        <f>C15*1</f>
        <v>4</v>
      </c>
      <c r="I15">
        <f>E15*-1</f>
        <v>3.3</v>
      </c>
    </row>
    <row r="16" spans="1:9" x14ac:dyDescent="0.35">
      <c r="A16" t="s">
        <v>173</v>
      </c>
      <c r="B16" t="s">
        <v>174</v>
      </c>
      <c r="C16" t="s">
        <v>10</v>
      </c>
      <c r="D16" t="s">
        <v>175</v>
      </c>
      <c r="E16" t="s">
        <v>176</v>
      </c>
      <c r="F16" t="s">
        <v>14</v>
      </c>
      <c r="G16" t="s">
        <v>177</v>
      </c>
      <c r="H16">
        <f>C16*1</f>
        <v>3</v>
      </c>
      <c r="I16">
        <f>E16*-1</f>
        <v>3.4</v>
      </c>
    </row>
    <row r="17" spans="1:9" x14ac:dyDescent="0.35">
      <c r="A17" t="s">
        <v>98</v>
      </c>
      <c r="B17" t="s">
        <v>99</v>
      </c>
      <c r="C17" t="s">
        <v>10</v>
      </c>
      <c r="D17" t="s">
        <v>100</v>
      </c>
      <c r="E17" t="s">
        <v>38</v>
      </c>
      <c r="F17" t="s">
        <v>101</v>
      </c>
      <c r="G17" t="s">
        <v>102</v>
      </c>
      <c r="H17">
        <f>C17*1</f>
        <v>3</v>
      </c>
      <c r="I17">
        <f>E17*-1</f>
        <v>3.42</v>
      </c>
    </row>
    <row r="18" spans="1:9" x14ac:dyDescent="0.35">
      <c r="A18" t="s">
        <v>164</v>
      </c>
      <c r="B18" t="s">
        <v>165</v>
      </c>
      <c r="C18" t="s">
        <v>166</v>
      </c>
      <c r="D18" t="s">
        <v>101</v>
      </c>
      <c r="E18" t="s">
        <v>167</v>
      </c>
      <c r="F18" t="s">
        <v>168</v>
      </c>
      <c r="G18" t="s">
        <v>116</v>
      </c>
      <c r="H18">
        <f>C18*1</f>
        <v>5</v>
      </c>
      <c r="I18">
        <f>E18*-1</f>
        <v>3.57</v>
      </c>
    </row>
    <row r="19" spans="1:9" x14ac:dyDescent="0.35">
      <c r="A19" t="s">
        <v>178</v>
      </c>
      <c r="B19" t="s">
        <v>179</v>
      </c>
      <c r="C19" t="s">
        <v>10</v>
      </c>
      <c r="D19" t="s">
        <v>180</v>
      </c>
      <c r="E19" t="s">
        <v>181</v>
      </c>
      <c r="F19" t="s">
        <v>79</v>
      </c>
      <c r="G19" t="s">
        <v>75</v>
      </c>
      <c r="H19">
        <f>C19*1</f>
        <v>3</v>
      </c>
      <c r="I19">
        <f>E19*-1</f>
        <v>3.76</v>
      </c>
    </row>
    <row r="20" spans="1:9" x14ac:dyDescent="0.35">
      <c r="A20" t="s">
        <v>150</v>
      </c>
      <c r="B20" t="s">
        <v>151</v>
      </c>
      <c r="C20" t="s">
        <v>10</v>
      </c>
      <c r="D20" t="s">
        <v>152</v>
      </c>
      <c r="E20" t="s">
        <v>153</v>
      </c>
      <c r="F20" t="s">
        <v>154</v>
      </c>
      <c r="G20" t="s">
        <v>46</v>
      </c>
      <c r="H20">
        <f>C20*1</f>
        <v>3</v>
      </c>
      <c r="I20">
        <f>E20*-1</f>
        <v>3.99</v>
      </c>
    </row>
    <row r="21" spans="1:9" x14ac:dyDescent="0.35">
      <c r="A21" t="s">
        <v>117</v>
      </c>
      <c r="B21" t="s">
        <v>118</v>
      </c>
      <c r="C21" t="s">
        <v>24</v>
      </c>
      <c r="D21" t="s">
        <v>119</v>
      </c>
      <c r="E21" t="s">
        <v>120</v>
      </c>
      <c r="F21" t="s">
        <v>70</v>
      </c>
      <c r="G21" t="s">
        <v>121</v>
      </c>
      <c r="H21">
        <f>C21*1</f>
        <v>6</v>
      </c>
      <c r="I21">
        <f>E21*-1</f>
        <v>4.08</v>
      </c>
    </row>
    <row r="22" spans="1:9" x14ac:dyDescent="0.35">
      <c r="A22" t="s">
        <v>89</v>
      </c>
      <c r="B22" t="s">
        <v>90</v>
      </c>
      <c r="C22" t="s">
        <v>59</v>
      </c>
      <c r="D22" t="s">
        <v>91</v>
      </c>
      <c r="E22" t="s">
        <v>92</v>
      </c>
      <c r="F22" t="s">
        <v>93</v>
      </c>
      <c r="G22" t="s">
        <v>94</v>
      </c>
      <c r="H22">
        <f>C22*1</f>
        <v>7</v>
      </c>
      <c r="I22">
        <f>E22*-1</f>
        <v>4.51</v>
      </c>
    </row>
    <row r="23" spans="1:9" x14ac:dyDescent="0.35">
      <c r="A23" t="s">
        <v>133</v>
      </c>
      <c r="B23" t="s">
        <v>134</v>
      </c>
      <c r="C23" t="s">
        <v>17</v>
      </c>
      <c r="D23" t="s">
        <v>135</v>
      </c>
      <c r="E23" t="s">
        <v>136</v>
      </c>
      <c r="F23" t="s">
        <v>137</v>
      </c>
      <c r="G23" t="s">
        <v>138</v>
      </c>
      <c r="H23">
        <f>C23*1</f>
        <v>8</v>
      </c>
      <c r="I23">
        <f>E23*-1</f>
        <v>5.79</v>
      </c>
    </row>
    <row r="24" spans="1:9" x14ac:dyDescent="0.35">
      <c r="A24" t="s">
        <v>57</v>
      </c>
      <c r="B24" t="s">
        <v>58</v>
      </c>
      <c r="C24" t="s">
        <v>59</v>
      </c>
      <c r="D24" t="s">
        <v>60</v>
      </c>
      <c r="E24" t="s">
        <v>61</v>
      </c>
      <c r="F24" t="s">
        <v>62</v>
      </c>
      <c r="G24" t="s">
        <v>63</v>
      </c>
      <c r="H24">
        <f>C24*1</f>
        <v>7</v>
      </c>
      <c r="I24">
        <f>E24*-1</f>
        <v>6.09</v>
      </c>
    </row>
    <row r="25" spans="1:9" x14ac:dyDescent="0.35">
      <c r="A25" t="s">
        <v>29</v>
      </c>
      <c r="B25" t="s">
        <v>30</v>
      </c>
      <c r="C25" t="s">
        <v>10</v>
      </c>
      <c r="D25" t="s">
        <v>31</v>
      </c>
      <c r="E25" t="s">
        <v>32</v>
      </c>
      <c r="F25" t="s">
        <v>33</v>
      </c>
      <c r="G25" t="s">
        <v>34</v>
      </c>
      <c r="H25">
        <f>C25*1</f>
        <v>3</v>
      </c>
      <c r="I25">
        <f>E25*-1</f>
        <v>6.21</v>
      </c>
    </row>
    <row r="26" spans="1:9" x14ac:dyDescent="0.35">
      <c r="A26" t="s">
        <v>159</v>
      </c>
      <c r="B26" t="s">
        <v>160</v>
      </c>
      <c r="C26" t="s">
        <v>24</v>
      </c>
      <c r="D26" t="s">
        <v>161</v>
      </c>
      <c r="E26" t="s">
        <v>162</v>
      </c>
      <c r="F26" t="s">
        <v>81</v>
      </c>
      <c r="G26" t="s">
        <v>163</v>
      </c>
      <c r="H26">
        <f>C26*1</f>
        <v>6</v>
      </c>
      <c r="I26">
        <f>E26*-1</f>
        <v>6.28</v>
      </c>
    </row>
    <row r="27" spans="1:9" x14ac:dyDescent="0.35">
      <c r="A27" t="s">
        <v>47</v>
      </c>
      <c r="B27" t="s">
        <v>48</v>
      </c>
      <c r="C27" t="s">
        <v>37</v>
      </c>
      <c r="D27" t="s">
        <v>49</v>
      </c>
      <c r="E27" t="s">
        <v>50</v>
      </c>
      <c r="F27" t="s">
        <v>51</v>
      </c>
      <c r="G27" t="s">
        <v>11</v>
      </c>
      <c r="H27">
        <f>C27*1</f>
        <v>4</v>
      </c>
      <c r="I27">
        <f>E27*-1</f>
        <v>6.66</v>
      </c>
    </row>
    <row r="28" spans="1:9" x14ac:dyDescent="0.35">
      <c r="A28" t="s">
        <v>64</v>
      </c>
      <c r="B28" t="s">
        <v>65</v>
      </c>
      <c r="C28" t="s">
        <v>66</v>
      </c>
      <c r="D28" t="s">
        <v>67</v>
      </c>
      <c r="E28" t="s">
        <v>68</v>
      </c>
      <c r="F28" t="s">
        <v>69</v>
      </c>
      <c r="G28" t="s">
        <v>70</v>
      </c>
      <c r="H28">
        <f>C28*1</f>
        <v>9</v>
      </c>
      <c r="I28">
        <f>E28*-1</f>
        <v>6.97</v>
      </c>
    </row>
    <row r="29" spans="1:9" x14ac:dyDescent="0.35">
      <c r="A29" t="s">
        <v>155</v>
      </c>
      <c r="B29" t="s">
        <v>156</v>
      </c>
      <c r="C29" t="s">
        <v>59</v>
      </c>
      <c r="D29" t="s">
        <v>157</v>
      </c>
      <c r="E29" t="s">
        <v>158</v>
      </c>
      <c r="F29" t="s">
        <v>107</v>
      </c>
      <c r="G29" t="s">
        <v>107</v>
      </c>
      <c r="H29">
        <f>C29*1</f>
        <v>7</v>
      </c>
      <c r="I29">
        <f>E29*-1</f>
        <v>7.03</v>
      </c>
    </row>
    <row r="30" spans="1:9" x14ac:dyDescent="0.35">
      <c r="A30" t="s">
        <v>182</v>
      </c>
      <c r="B30" t="s">
        <v>183</v>
      </c>
      <c r="C30" t="s">
        <v>166</v>
      </c>
      <c r="D30" t="s">
        <v>184</v>
      </c>
      <c r="E30" t="s">
        <v>185</v>
      </c>
      <c r="F30" t="s">
        <v>186</v>
      </c>
      <c r="G30" t="s">
        <v>14</v>
      </c>
      <c r="H30">
        <f>C30*1</f>
        <v>5</v>
      </c>
      <c r="I30">
        <f>E30*-1</f>
        <v>7.3</v>
      </c>
    </row>
    <row r="31" spans="1:9" x14ac:dyDescent="0.35">
      <c r="A31" t="s">
        <v>41</v>
      </c>
      <c r="B31" t="s">
        <v>42</v>
      </c>
      <c r="C31" t="s">
        <v>37</v>
      </c>
      <c r="D31" t="s">
        <v>43</v>
      </c>
      <c r="E31" t="s">
        <v>44</v>
      </c>
      <c r="F31" t="s">
        <v>45</v>
      </c>
      <c r="G31" t="s">
        <v>46</v>
      </c>
      <c r="H31">
        <f>C31*1</f>
        <v>4</v>
      </c>
      <c r="I31">
        <f>E31*-1</f>
        <v>7.36</v>
      </c>
    </row>
    <row r="32" spans="1:9" x14ac:dyDescent="0.35">
      <c r="A32" t="s">
        <v>22</v>
      </c>
      <c r="B32" t="s">
        <v>23</v>
      </c>
      <c r="C32" t="s">
        <v>24</v>
      </c>
      <c r="D32" t="s">
        <v>25</v>
      </c>
      <c r="E32" t="s">
        <v>26</v>
      </c>
      <c r="F32" t="s">
        <v>27</v>
      </c>
      <c r="G32" t="s">
        <v>28</v>
      </c>
      <c r="H32">
        <f>C32*1</f>
        <v>6</v>
      </c>
      <c r="I32">
        <f>E32*-1</f>
        <v>8.14</v>
      </c>
    </row>
    <row r="33" spans="1:9" x14ac:dyDescent="0.35">
      <c r="A33" t="s">
        <v>71</v>
      </c>
      <c r="B33" t="s">
        <v>72</v>
      </c>
      <c r="C33" t="s">
        <v>59</v>
      </c>
      <c r="D33" t="s">
        <v>73</v>
      </c>
      <c r="E33" t="s">
        <v>74</v>
      </c>
      <c r="F33" t="s">
        <v>75</v>
      </c>
      <c r="G33" t="s">
        <v>76</v>
      </c>
      <c r="H33">
        <f>C33*1</f>
        <v>7</v>
      </c>
      <c r="I33">
        <f>E33*-1</f>
        <v>8.2200000000000006</v>
      </c>
    </row>
    <row r="34" spans="1:9" x14ac:dyDescent="0.35">
      <c r="A34" t="s">
        <v>35</v>
      </c>
      <c r="B34" t="s">
        <v>36</v>
      </c>
      <c r="C34" t="s">
        <v>37</v>
      </c>
      <c r="D34" t="s">
        <v>38</v>
      </c>
      <c r="E34" t="s">
        <v>39</v>
      </c>
      <c r="F34" t="s">
        <v>40</v>
      </c>
      <c r="G34" t="s">
        <v>25</v>
      </c>
      <c r="H34">
        <f>C34*1</f>
        <v>4</v>
      </c>
      <c r="I34">
        <f>E34*-1</f>
        <v>9.36</v>
      </c>
    </row>
    <row r="35" spans="1:9" x14ac:dyDescent="0.35">
      <c r="A35" t="s">
        <v>128</v>
      </c>
      <c r="B35" t="s">
        <v>129</v>
      </c>
      <c r="C35" t="s">
        <v>130</v>
      </c>
      <c r="D35" t="s">
        <v>33</v>
      </c>
      <c r="E35" t="s">
        <v>131</v>
      </c>
      <c r="F35" t="s">
        <v>132</v>
      </c>
      <c r="G35" t="s">
        <v>81</v>
      </c>
      <c r="H35">
        <f>C35*1</f>
        <v>10</v>
      </c>
      <c r="I35">
        <f>E35*-1</f>
        <v>11.12</v>
      </c>
    </row>
    <row r="36" spans="1:9" x14ac:dyDescent="0.35">
      <c r="A36" t="s">
        <v>15</v>
      </c>
      <c r="B36" t="s">
        <v>16</v>
      </c>
      <c r="C36" t="s">
        <v>17</v>
      </c>
      <c r="D36" t="s">
        <v>18</v>
      </c>
      <c r="E36" t="s">
        <v>19</v>
      </c>
      <c r="F36" t="s">
        <v>20</v>
      </c>
      <c r="G36" t="s">
        <v>21</v>
      </c>
      <c r="H36">
        <f>C36*1</f>
        <v>8</v>
      </c>
      <c r="I36">
        <f>E36*-1</f>
        <v>14.83</v>
      </c>
    </row>
  </sheetData>
  <sortState xmlns:xlrd2="http://schemas.microsoft.com/office/spreadsheetml/2017/richdata2" ref="A3:I3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C506-E605-4C98-ACD7-5CEFFDF02C88}">
  <dimension ref="A1:K45"/>
  <sheetViews>
    <sheetView topLeftCell="A28" workbookViewId="0">
      <selection activeCell="C39" sqref="C39:D45"/>
    </sheetView>
  </sheetViews>
  <sheetFormatPr defaultRowHeight="14.5" x14ac:dyDescent="0.35"/>
  <sheetData>
    <row r="1" spans="1:11" x14ac:dyDescent="0.35">
      <c r="A1" t="s">
        <v>188</v>
      </c>
      <c r="B1" t="s">
        <v>189</v>
      </c>
      <c r="C1" t="s">
        <v>190</v>
      </c>
      <c r="D1" t="s">
        <v>191</v>
      </c>
      <c r="E1" t="s">
        <v>192</v>
      </c>
      <c r="F1" t="s">
        <v>193</v>
      </c>
      <c r="G1" t="s">
        <v>194</v>
      </c>
      <c r="H1" t="s">
        <v>195</v>
      </c>
      <c r="J1" t="s">
        <v>196</v>
      </c>
      <c r="K1">
        <f>COUNT(C2:C35)</f>
        <v>34</v>
      </c>
    </row>
    <row r="2" spans="1:11" x14ac:dyDescent="0.35">
      <c r="A2">
        <v>1</v>
      </c>
      <c r="B2" t="s">
        <v>95</v>
      </c>
      <c r="C2">
        <v>1</v>
      </c>
      <c r="D2">
        <f t="shared" ref="D2:D35" si="0">LOG(C2)</f>
        <v>0</v>
      </c>
      <c r="E2">
        <f t="shared" ref="E2:E35" si="1">(D2-$K$3)^2</f>
        <v>0.36396568757002173</v>
      </c>
      <c r="F2">
        <f t="shared" ref="F2:F35" si="2">(D2-$K$3)^3</f>
        <v>-0.21957893001481446</v>
      </c>
      <c r="G2">
        <f t="shared" ref="G2:G35" si="3">($K$1+1)/A2</f>
        <v>35</v>
      </c>
      <c r="H2">
        <f t="shared" ref="H2:H35" si="4">1/G2</f>
        <v>2.8571428571428571E-2</v>
      </c>
      <c r="J2" t="s">
        <v>197</v>
      </c>
      <c r="K2">
        <f>AVERAGE(C2:C35)</f>
        <v>4.5588235294117645</v>
      </c>
    </row>
    <row r="3" spans="1:11" x14ac:dyDescent="0.35">
      <c r="A3">
        <v>2</v>
      </c>
      <c r="B3" t="s">
        <v>83</v>
      </c>
      <c r="C3">
        <v>2</v>
      </c>
      <c r="D3">
        <f t="shared" si="0"/>
        <v>0.3010299956639812</v>
      </c>
      <c r="E3">
        <f t="shared" si="1"/>
        <v>9.1364548969107492E-2</v>
      </c>
      <c r="F3">
        <f t="shared" si="2"/>
        <v>-2.7616368680208642E-2</v>
      </c>
      <c r="G3">
        <f t="shared" si="3"/>
        <v>17.5</v>
      </c>
      <c r="H3">
        <f t="shared" si="4"/>
        <v>5.7142857142857141E-2</v>
      </c>
      <c r="J3" t="s">
        <v>198</v>
      </c>
      <c r="K3">
        <f>AVERAGE(D2:D35)</f>
        <v>0.60329568834032099</v>
      </c>
    </row>
    <row r="4" spans="1:11" x14ac:dyDescent="0.35">
      <c r="A4">
        <v>3</v>
      </c>
      <c r="B4" t="s">
        <v>103</v>
      </c>
      <c r="C4">
        <v>2</v>
      </c>
      <c r="D4">
        <f t="shared" si="0"/>
        <v>0.3010299956639812</v>
      </c>
      <c r="E4">
        <f t="shared" si="1"/>
        <v>9.1364548969107492E-2</v>
      </c>
      <c r="F4">
        <f t="shared" si="2"/>
        <v>-2.7616368680208642E-2</v>
      </c>
      <c r="G4">
        <f t="shared" si="3"/>
        <v>11.666666666666666</v>
      </c>
      <c r="H4">
        <f t="shared" si="4"/>
        <v>8.5714285714285715E-2</v>
      </c>
      <c r="J4" t="s">
        <v>199</v>
      </c>
      <c r="K4">
        <f>SUM(E2:E35)</f>
        <v>1.7393196099588411</v>
      </c>
    </row>
    <row r="5" spans="1:11" x14ac:dyDescent="0.35">
      <c r="A5">
        <v>4</v>
      </c>
      <c r="B5" t="s">
        <v>144</v>
      </c>
      <c r="C5">
        <v>2</v>
      </c>
      <c r="D5">
        <f t="shared" si="0"/>
        <v>0.3010299956639812</v>
      </c>
      <c r="E5">
        <f t="shared" si="1"/>
        <v>9.1364548969107492E-2</v>
      </c>
      <c r="F5">
        <f t="shared" si="2"/>
        <v>-2.7616368680208642E-2</v>
      </c>
      <c r="G5">
        <f t="shared" si="3"/>
        <v>8.75</v>
      </c>
      <c r="H5">
        <f t="shared" si="4"/>
        <v>0.11428571428571428</v>
      </c>
      <c r="J5" t="s">
        <v>200</v>
      </c>
      <c r="K5">
        <f>SUM(F2:F35)</f>
        <v>-0.11290894668897591</v>
      </c>
    </row>
    <row r="6" spans="1:11" x14ac:dyDescent="0.35">
      <c r="A6">
        <v>5</v>
      </c>
      <c r="B6" t="s">
        <v>169</v>
      </c>
      <c r="C6">
        <v>2</v>
      </c>
      <c r="D6">
        <f t="shared" si="0"/>
        <v>0.3010299956639812</v>
      </c>
      <c r="E6">
        <f t="shared" si="1"/>
        <v>9.1364548969107492E-2</v>
      </c>
      <c r="F6">
        <f t="shared" si="2"/>
        <v>-2.7616368680208642E-2</v>
      </c>
      <c r="G6">
        <f t="shared" si="3"/>
        <v>7</v>
      </c>
      <c r="H6">
        <f t="shared" si="4"/>
        <v>0.14285714285714285</v>
      </c>
      <c r="J6" t="s">
        <v>201</v>
      </c>
      <c r="K6">
        <f>VAR(D2:D35)</f>
        <v>5.2706654847237494E-2</v>
      </c>
    </row>
    <row r="7" spans="1:11" x14ac:dyDescent="0.35">
      <c r="A7">
        <v>6</v>
      </c>
      <c r="B7" t="s">
        <v>8</v>
      </c>
      <c r="C7">
        <v>3</v>
      </c>
      <c r="D7">
        <f t="shared" si="0"/>
        <v>0.47712125471966244</v>
      </c>
      <c r="E7">
        <f t="shared" si="1"/>
        <v>1.5919987699493973E-2</v>
      </c>
      <c r="F7">
        <f t="shared" si="2"/>
        <v>-2.0086954312315032E-3</v>
      </c>
      <c r="G7">
        <f t="shared" si="3"/>
        <v>5.833333333333333</v>
      </c>
      <c r="H7">
        <f t="shared" si="4"/>
        <v>0.17142857142857143</v>
      </c>
      <c r="J7" t="s">
        <v>202</v>
      </c>
      <c r="K7">
        <f>STDEV(D2:D35)</f>
        <v>0.22957929969236662</v>
      </c>
    </row>
    <row r="8" spans="1:11" x14ac:dyDescent="0.35">
      <c r="A8">
        <v>7</v>
      </c>
      <c r="B8" t="s">
        <v>29</v>
      </c>
      <c r="C8">
        <v>3</v>
      </c>
      <c r="D8">
        <f t="shared" si="0"/>
        <v>0.47712125471966244</v>
      </c>
      <c r="E8">
        <f t="shared" si="1"/>
        <v>1.5919987699493973E-2</v>
      </c>
      <c r="F8">
        <f t="shared" si="2"/>
        <v>-2.0086954312315032E-3</v>
      </c>
      <c r="G8">
        <f t="shared" si="3"/>
        <v>5</v>
      </c>
      <c r="H8">
        <f t="shared" si="4"/>
        <v>0.2</v>
      </c>
      <c r="J8" t="s">
        <v>203</v>
      </c>
      <c r="K8">
        <f>SKEW(D2:D35)</f>
        <v>-0.30043129821823944</v>
      </c>
    </row>
    <row r="9" spans="1:11" x14ac:dyDescent="0.35">
      <c r="A9">
        <v>8</v>
      </c>
      <c r="B9" t="s">
        <v>52</v>
      </c>
      <c r="C9">
        <v>3</v>
      </c>
      <c r="D9">
        <f t="shared" si="0"/>
        <v>0.47712125471966244</v>
      </c>
      <c r="E9">
        <f t="shared" si="1"/>
        <v>1.5919987699493973E-2</v>
      </c>
      <c r="F9">
        <f t="shared" si="2"/>
        <v>-2.0086954312315032E-3</v>
      </c>
      <c r="G9">
        <f t="shared" si="3"/>
        <v>4.375</v>
      </c>
      <c r="H9">
        <f t="shared" si="4"/>
        <v>0.22857142857142856</v>
      </c>
      <c r="J9" t="s">
        <v>204</v>
      </c>
      <c r="K9">
        <v>-0.3</v>
      </c>
    </row>
    <row r="10" spans="1:11" x14ac:dyDescent="0.35">
      <c r="A10">
        <v>9</v>
      </c>
      <c r="B10" t="s">
        <v>77</v>
      </c>
      <c r="C10">
        <v>3</v>
      </c>
      <c r="D10">
        <f t="shared" si="0"/>
        <v>0.47712125471966244</v>
      </c>
      <c r="E10">
        <f t="shared" si="1"/>
        <v>1.5919987699493973E-2</v>
      </c>
      <c r="F10">
        <f t="shared" si="2"/>
        <v>-2.0086954312315032E-3</v>
      </c>
      <c r="G10">
        <f t="shared" si="3"/>
        <v>3.8888888888888888</v>
      </c>
      <c r="H10">
        <f t="shared" si="4"/>
        <v>0.25714285714285717</v>
      </c>
      <c r="J10" t="s">
        <v>205</v>
      </c>
      <c r="K10">
        <v>-0.4</v>
      </c>
    </row>
    <row r="11" spans="1:11" x14ac:dyDescent="0.35">
      <c r="A11">
        <v>10</v>
      </c>
      <c r="B11" t="s">
        <v>98</v>
      </c>
      <c r="C11">
        <v>3</v>
      </c>
      <c r="D11">
        <f t="shared" si="0"/>
        <v>0.47712125471966244</v>
      </c>
      <c r="E11">
        <f t="shared" si="1"/>
        <v>1.5919987699493973E-2</v>
      </c>
      <c r="F11">
        <f t="shared" si="2"/>
        <v>-2.0086954312315032E-3</v>
      </c>
      <c r="G11">
        <f t="shared" si="3"/>
        <v>3.5</v>
      </c>
      <c r="H11">
        <f t="shared" si="4"/>
        <v>0.2857142857142857</v>
      </c>
    </row>
    <row r="12" spans="1:11" x14ac:dyDescent="0.35">
      <c r="A12">
        <v>11</v>
      </c>
      <c r="B12" t="s">
        <v>108</v>
      </c>
      <c r="C12">
        <v>3</v>
      </c>
      <c r="D12">
        <f t="shared" si="0"/>
        <v>0.47712125471966244</v>
      </c>
      <c r="E12">
        <f t="shared" si="1"/>
        <v>1.5919987699493973E-2</v>
      </c>
      <c r="F12">
        <f t="shared" si="2"/>
        <v>-2.0086954312315032E-3</v>
      </c>
      <c r="G12">
        <f t="shared" si="3"/>
        <v>3.1818181818181817</v>
      </c>
      <c r="H12">
        <f t="shared" si="4"/>
        <v>0.31428571428571428</v>
      </c>
    </row>
    <row r="13" spans="1:11" x14ac:dyDescent="0.35">
      <c r="A13">
        <v>12</v>
      </c>
      <c r="B13" t="s">
        <v>122</v>
      </c>
      <c r="C13">
        <v>3</v>
      </c>
      <c r="D13">
        <f t="shared" si="0"/>
        <v>0.47712125471966244</v>
      </c>
      <c r="E13">
        <f t="shared" si="1"/>
        <v>1.5919987699493973E-2</v>
      </c>
      <c r="F13">
        <f t="shared" si="2"/>
        <v>-2.0086954312315032E-3</v>
      </c>
      <c r="G13">
        <f t="shared" si="3"/>
        <v>2.9166666666666665</v>
      </c>
      <c r="H13">
        <f t="shared" si="4"/>
        <v>0.34285714285714286</v>
      </c>
    </row>
    <row r="14" spans="1:11" x14ac:dyDescent="0.35">
      <c r="A14">
        <v>13</v>
      </c>
      <c r="B14" t="s">
        <v>146</v>
      </c>
      <c r="C14">
        <v>3</v>
      </c>
      <c r="D14">
        <f t="shared" si="0"/>
        <v>0.47712125471966244</v>
      </c>
      <c r="E14">
        <f t="shared" si="1"/>
        <v>1.5919987699493973E-2</v>
      </c>
      <c r="F14">
        <f t="shared" si="2"/>
        <v>-2.0086954312315032E-3</v>
      </c>
      <c r="G14">
        <f t="shared" si="3"/>
        <v>2.6923076923076925</v>
      </c>
      <c r="H14">
        <f t="shared" si="4"/>
        <v>0.37142857142857139</v>
      </c>
    </row>
    <row r="15" spans="1:11" x14ac:dyDescent="0.35">
      <c r="A15">
        <v>14</v>
      </c>
      <c r="B15" t="s">
        <v>150</v>
      </c>
      <c r="C15">
        <v>3</v>
      </c>
      <c r="D15">
        <f t="shared" si="0"/>
        <v>0.47712125471966244</v>
      </c>
      <c r="E15">
        <f t="shared" si="1"/>
        <v>1.5919987699493973E-2</v>
      </c>
      <c r="F15">
        <f t="shared" si="2"/>
        <v>-2.0086954312315032E-3</v>
      </c>
      <c r="G15">
        <f t="shared" si="3"/>
        <v>2.5</v>
      </c>
      <c r="H15">
        <f t="shared" si="4"/>
        <v>0.4</v>
      </c>
    </row>
    <row r="16" spans="1:11" x14ac:dyDescent="0.35">
      <c r="A16">
        <v>15</v>
      </c>
      <c r="B16" t="s">
        <v>173</v>
      </c>
      <c r="C16">
        <v>3</v>
      </c>
      <c r="D16">
        <f t="shared" si="0"/>
        <v>0.47712125471966244</v>
      </c>
      <c r="E16">
        <f t="shared" si="1"/>
        <v>1.5919987699493973E-2</v>
      </c>
      <c r="F16">
        <f t="shared" si="2"/>
        <v>-2.0086954312315032E-3</v>
      </c>
      <c r="G16">
        <f t="shared" si="3"/>
        <v>2.3333333333333335</v>
      </c>
      <c r="H16">
        <f t="shared" si="4"/>
        <v>0.42857142857142855</v>
      </c>
    </row>
    <row r="17" spans="1:8" x14ac:dyDescent="0.35">
      <c r="A17">
        <v>16</v>
      </c>
      <c r="B17" t="s">
        <v>178</v>
      </c>
      <c r="C17">
        <v>3</v>
      </c>
      <c r="D17">
        <f t="shared" si="0"/>
        <v>0.47712125471966244</v>
      </c>
      <c r="E17">
        <f t="shared" si="1"/>
        <v>1.5919987699493973E-2</v>
      </c>
      <c r="F17">
        <f t="shared" si="2"/>
        <v>-2.0086954312315032E-3</v>
      </c>
      <c r="G17">
        <f t="shared" si="3"/>
        <v>2.1875</v>
      </c>
      <c r="H17">
        <f t="shared" si="4"/>
        <v>0.45714285714285713</v>
      </c>
    </row>
    <row r="18" spans="1:8" x14ac:dyDescent="0.35">
      <c r="A18">
        <v>17</v>
      </c>
      <c r="B18" t="s">
        <v>35</v>
      </c>
      <c r="C18">
        <v>4</v>
      </c>
      <c r="D18">
        <f t="shared" si="0"/>
        <v>0.6020599913279624</v>
      </c>
      <c r="E18">
        <f t="shared" si="1"/>
        <v>1.5269471063519557E-6</v>
      </c>
      <c r="F18">
        <f t="shared" si="2"/>
        <v>-1.886843977348712E-9</v>
      </c>
      <c r="G18">
        <f t="shared" si="3"/>
        <v>2.0588235294117645</v>
      </c>
      <c r="H18">
        <f t="shared" si="4"/>
        <v>0.48571428571428577</v>
      </c>
    </row>
    <row r="19" spans="1:8" x14ac:dyDescent="0.35">
      <c r="A19">
        <v>18</v>
      </c>
      <c r="B19" t="s">
        <v>41</v>
      </c>
      <c r="C19">
        <v>4</v>
      </c>
      <c r="D19">
        <f t="shared" si="0"/>
        <v>0.6020599913279624</v>
      </c>
      <c r="E19">
        <f t="shared" si="1"/>
        <v>1.5269471063519557E-6</v>
      </c>
      <c r="F19">
        <f t="shared" si="2"/>
        <v>-1.886843977348712E-9</v>
      </c>
      <c r="G19">
        <f t="shared" si="3"/>
        <v>1.9444444444444444</v>
      </c>
      <c r="H19">
        <f t="shared" si="4"/>
        <v>0.51428571428571435</v>
      </c>
    </row>
    <row r="20" spans="1:8" x14ac:dyDescent="0.35">
      <c r="A20">
        <v>19</v>
      </c>
      <c r="B20" t="s">
        <v>47</v>
      </c>
      <c r="C20">
        <v>4</v>
      </c>
      <c r="D20">
        <f t="shared" si="0"/>
        <v>0.6020599913279624</v>
      </c>
      <c r="E20">
        <f t="shared" si="1"/>
        <v>1.5269471063519557E-6</v>
      </c>
      <c r="F20">
        <f t="shared" si="2"/>
        <v>-1.886843977348712E-9</v>
      </c>
      <c r="G20">
        <f t="shared" si="3"/>
        <v>1.8421052631578947</v>
      </c>
      <c r="H20">
        <f t="shared" si="4"/>
        <v>0.54285714285714282</v>
      </c>
    </row>
    <row r="21" spans="1:8" x14ac:dyDescent="0.35">
      <c r="A21">
        <v>20</v>
      </c>
      <c r="B21" t="s">
        <v>111</v>
      </c>
      <c r="C21">
        <v>4</v>
      </c>
      <c r="D21">
        <f t="shared" si="0"/>
        <v>0.6020599913279624</v>
      </c>
      <c r="E21">
        <f t="shared" si="1"/>
        <v>1.5269471063519557E-6</v>
      </c>
      <c r="F21">
        <f t="shared" si="2"/>
        <v>-1.886843977348712E-9</v>
      </c>
      <c r="G21">
        <f t="shared" si="3"/>
        <v>1.75</v>
      </c>
      <c r="H21">
        <f t="shared" si="4"/>
        <v>0.5714285714285714</v>
      </c>
    </row>
    <row r="22" spans="1:8" x14ac:dyDescent="0.35">
      <c r="A22">
        <v>21</v>
      </c>
      <c r="B22" t="s">
        <v>164</v>
      </c>
      <c r="C22">
        <v>5</v>
      </c>
      <c r="D22">
        <f t="shared" si="0"/>
        <v>0.69897000433601886</v>
      </c>
      <c r="E22">
        <f t="shared" si="1"/>
        <v>9.1535747412446484E-3</v>
      </c>
      <c r="F22">
        <f t="shared" si="2"/>
        <v>8.7576200228407883E-4</v>
      </c>
      <c r="G22">
        <f t="shared" si="3"/>
        <v>1.6666666666666667</v>
      </c>
      <c r="H22">
        <f t="shared" si="4"/>
        <v>0.6</v>
      </c>
    </row>
    <row r="23" spans="1:8" x14ac:dyDescent="0.35">
      <c r="A23">
        <v>22</v>
      </c>
      <c r="B23" t="s">
        <v>182</v>
      </c>
      <c r="C23">
        <v>5</v>
      </c>
      <c r="D23">
        <f t="shared" si="0"/>
        <v>0.69897000433601886</v>
      </c>
      <c r="E23">
        <f t="shared" si="1"/>
        <v>9.1535747412446484E-3</v>
      </c>
      <c r="F23">
        <f t="shared" si="2"/>
        <v>8.7576200228407883E-4</v>
      </c>
      <c r="G23">
        <f t="shared" si="3"/>
        <v>1.5909090909090908</v>
      </c>
      <c r="H23">
        <f t="shared" si="4"/>
        <v>0.62857142857142856</v>
      </c>
    </row>
    <row r="24" spans="1:8" x14ac:dyDescent="0.35">
      <c r="A24">
        <v>23</v>
      </c>
      <c r="B24" t="s">
        <v>22</v>
      </c>
      <c r="C24">
        <v>6</v>
      </c>
      <c r="D24">
        <f t="shared" si="0"/>
        <v>0.77815125038364363</v>
      </c>
      <c r="E24">
        <f t="shared" si="1"/>
        <v>3.0574467577486254E-2</v>
      </c>
      <c r="F24">
        <f t="shared" si="2"/>
        <v>5.3461157124367045E-3</v>
      </c>
      <c r="G24">
        <f t="shared" si="3"/>
        <v>1.5217391304347827</v>
      </c>
      <c r="H24">
        <f t="shared" si="4"/>
        <v>0.65714285714285714</v>
      </c>
    </row>
    <row r="25" spans="1:8" x14ac:dyDescent="0.35">
      <c r="A25">
        <v>24</v>
      </c>
      <c r="B25" t="s">
        <v>117</v>
      </c>
      <c r="C25">
        <v>6</v>
      </c>
      <c r="D25">
        <f t="shared" si="0"/>
        <v>0.77815125038364363</v>
      </c>
      <c r="E25">
        <f t="shared" si="1"/>
        <v>3.0574467577486254E-2</v>
      </c>
      <c r="F25">
        <f t="shared" si="2"/>
        <v>5.3461157124367045E-3</v>
      </c>
      <c r="G25">
        <f t="shared" si="3"/>
        <v>1.4583333333333333</v>
      </c>
      <c r="H25">
        <f t="shared" si="4"/>
        <v>0.68571428571428572</v>
      </c>
    </row>
    <row r="26" spans="1:8" x14ac:dyDescent="0.35">
      <c r="A26">
        <v>25</v>
      </c>
      <c r="B26" t="s">
        <v>139</v>
      </c>
      <c r="C26">
        <v>6</v>
      </c>
      <c r="D26">
        <f t="shared" si="0"/>
        <v>0.77815125038364363</v>
      </c>
      <c r="E26">
        <f t="shared" si="1"/>
        <v>3.0574467577486254E-2</v>
      </c>
      <c r="F26">
        <f t="shared" si="2"/>
        <v>5.3461157124367045E-3</v>
      </c>
      <c r="G26">
        <f t="shared" si="3"/>
        <v>1.4</v>
      </c>
      <c r="H26">
        <f t="shared" si="4"/>
        <v>0.7142857142857143</v>
      </c>
    </row>
    <row r="27" spans="1:8" x14ac:dyDescent="0.35">
      <c r="A27">
        <v>26</v>
      </c>
      <c r="B27" t="s">
        <v>159</v>
      </c>
      <c r="C27">
        <v>6</v>
      </c>
      <c r="D27">
        <f t="shared" si="0"/>
        <v>0.77815125038364363</v>
      </c>
      <c r="E27">
        <f t="shared" si="1"/>
        <v>3.0574467577486254E-2</v>
      </c>
      <c r="F27">
        <f t="shared" si="2"/>
        <v>5.3461157124367045E-3</v>
      </c>
      <c r="G27">
        <f t="shared" si="3"/>
        <v>1.3461538461538463</v>
      </c>
      <c r="H27">
        <f t="shared" si="4"/>
        <v>0.74285714285714277</v>
      </c>
    </row>
    <row r="28" spans="1:8" x14ac:dyDescent="0.35">
      <c r="A28">
        <v>27</v>
      </c>
      <c r="B28" t="s">
        <v>57</v>
      </c>
      <c r="C28">
        <v>7</v>
      </c>
      <c r="D28">
        <f t="shared" si="0"/>
        <v>0.84509804001425681</v>
      </c>
      <c r="E28">
        <f t="shared" si="1"/>
        <v>5.8468377275045731E-2</v>
      </c>
      <c r="F28">
        <f t="shared" si="2"/>
        <v>1.4137791123664966E-2</v>
      </c>
      <c r="G28">
        <f t="shared" si="3"/>
        <v>1.2962962962962963</v>
      </c>
      <c r="H28">
        <f t="shared" si="4"/>
        <v>0.77142857142857146</v>
      </c>
    </row>
    <row r="29" spans="1:8" x14ac:dyDescent="0.35">
      <c r="A29">
        <v>28</v>
      </c>
      <c r="B29" t="s">
        <v>71</v>
      </c>
      <c r="C29">
        <v>7</v>
      </c>
      <c r="D29">
        <f t="shared" si="0"/>
        <v>0.84509804001425681</v>
      </c>
      <c r="E29">
        <f t="shared" si="1"/>
        <v>5.8468377275045731E-2</v>
      </c>
      <c r="F29">
        <f t="shared" si="2"/>
        <v>1.4137791123664966E-2</v>
      </c>
      <c r="G29">
        <f t="shared" si="3"/>
        <v>1.25</v>
      </c>
      <c r="H29">
        <f t="shared" si="4"/>
        <v>0.8</v>
      </c>
    </row>
    <row r="30" spans="1:8" x14ac:dyDescent="0.35">
      <c r="A30">
        <v>29</v>
      </c>
      <c r="B30" t="s">
        <v>89</v>
      </c>
      <c r="C30">
        <v>7</v>
      </c>
      <c r="D30">
        <f t="shared" si="0"/>
        <v>0.84509804001425681</v>
      </c>
      <c r="E30">
        <f t="shared" si="1"/>
        <v>5.8468377275045731E-2</v>
      </c>
      <c r="F30">
        <f t="shared" si="2"/>
        <v>1.4137791123664966E-2</v>
      </c>
      <c r="G30">
        <f t="shared" si="3"/>
        <v>1.2068965517241379</v>
      </c>
      <c r="H30">
        <f t="shared" si="4"/>
        <v>0.82857142857142863</v>
      </c>
    </row>
    <row r="31" spans="1:8" x14ac:dyDescent="0.35">
      <c r="A31">
        <v>30</v>
      </c>
      <c r="B31" t="s">
        <v>155</v>
      </c>
      <c r="C31">
        <v>7</v>
      </c>
      <c r="D31">
        <f t="shared" si="0"/>
        <v>0.84509804001425681</v>
      </c>
      <c r="E31">
        <f t="shared" si="1"/>
        <v>5.8468377275045731E-2</v>
      </c>
      <c r="F31">
        <f t="shared" si="2"/>
        <v>1.4137791123664966E-2</v>
      </c>
      <c r="G31">
        <f t="shared" si="3"/>
        <v>1.1666666666666667</v>
      </c>
      <c r="H31">
        <f t="shared" si="4"/>
        <v>0.8571428571428571</v>
      </c>
    </row>
    <row r="32" spans="1:8" x14ac:dyDescent="0.35">
      <c r="A32">
        <v>31</v>
      </c>
      <c r="B32" t="s">
        <v>15</v>
      </c>
      <c r="C32">
        <v>8</v>
      </c>
      <c r="D32">
        <f t="shared" si="0"/>
        <v>0.90308998699194354</v>
      </c>
      <c r="E32">
        <f t="shared" si="1"/>
        <v>8.9876621504018248E-2</v>
      </c>
      <c r="F32">
        <f t="shared" si="2"/>
        <v>2.6944498708974488E-2</v>
      </c>
      <c r="G32">
        <f t="shared" si="3"/>
        <v>1.1290322580645162</v>
      </c>
      <c r="H32">
        <f t="shared" si="4"/>
        <v>0.88571428571428568</v>
      </c>
    </row>
    <row r="33" spans="1:8" x14ac:dyDescent="0.35">
      <c r="A33">
        <v>32</v>
      </c>
      <c r="B33" t="s">
        <v>133</v>
      </c>
      <c r="C33">
        <v>8</v>
      </c>
      <c r="D33">
        <f t="shared" si="0"/>
        <v>0.90308998699194354</v>
      </c>
      <c r="E33">
        <f t="shared" si="1"/>
        <v>8.9876621504018248E-2</v>
      </c>
      <c r="F33">
        <f t="shared" si="2"/>
        <v>2.6944498708974488E-2</v>
      </c>
      <c r="G33">
        <f t="shared" si="3"/>
        <v>1.09375</v>
      </c>
      <c r="H33">
        <f t="shared" si="4"/>
        <v>0.91428571428571426</v>
      </c>
    </row>
    <row r="34" spans="1:8" x14ac:dyDescent="0.35">
      <c r="A34">
        <v>33</v>
      </c>
      <c r="B34" t="s">
        <v>64</v>
      </c>
      <c r="C34">
        <v>9</v>
      </c>
      <c r="D34">
        <f t="shared" si="0"/>
        <v>0.95424250943932487</v>
      </c>
      <c r="E34">
        <f t="shared" si="1"/>
        <v>0.12316367123949623</v>
      </c>
      <c r="F34">
        <f t="shared" si="2"/>
        <v>4.3223898896384012E-2</v>
      </c>
      <c r="G34">
        <f t="shared" si="3"/>
        <v>1.0606060606060606</v>
      </c>
      <c r="H34">
        <f t="shared" si="4"/>
        <v>0.94285714285714295</v>
      </c>
    </row>
    <row r="35" spans="1:8" x14ac:dyDescent="0.35">
      <c r="A35">
        <v>34</v>
      </c>
      <c r="B35" t="s">
        <v>128</v>
      </c>
      <c r="C35">
        <v>10</v>
      </c>
      <c r="D35">
        <f t="shared" si="0"/>
        <v>1</v>
      </c>
      <c r="E35">
        <f t="shared" si="1"/>
        <v>0.15737431088937973</v>
      </c>
      <c r="F35">
        <f t="shared" si="2"/>
        <v>6.2431067674287709E-2</v>
      </c>
      <c r="G35">
        <f t="shared" si="3"/>
        <v>1.0294117647058822</v>
      </c>
      <c r="H35">
        <f t="shared" si="4"/>
        <v>0.97142857142857153</v>
      </c>
    </row>
    <row r="38" spans="1:8" x14ac:dyDescent="0.35">
      <c r="B38" t="s">
        <v>206</v>
      </c>
      <c r="C38" t="s">
        <v>213</v>
      </c>
      <c r="D38" t="s">
        <v>214</v>
      </c>
      <c r="E38" t="s">
        <v>209</v>
      </c>
      <c r="F38" t="s">
        <v>210</v>
      </c>
      <c r="G38" t="s">
        <v>211</v>
      </c>
      <c r="H38" s="1" t="s">
        <v>212</v>
      </c>
    </row>
    <row r="39" spans="1:8" x14ac:dyDescent="0.35">
      <c r="B39">
        <v>2</v>
      </c>
      <c r="C39">
        <v>0.05</v>
      </c>
      <c r="D39">
        <v>6.6000000000000003E-2</v>
      </c>
      <c r="E39">
        <f>(C39-D39)/($K$9-$K$10)</f>
        <v>-0.15999999999999995</v>
      </c>
      <c r="F39" s="2">
        <f>C39+(E39*($K$8-$K$9))</f>
        <v>5.0069007714918318E-2</v>
      </c>
      <c r="G39" s="2">
        <f t="shared" ref="G39:G45" si="5">$K$3+(F39*$K$7)</f>
        <v>0.61479049606780367</v>
      </c>
      <c r="H39" s="3">
        <f t="shared" ref="H39:H45" si="6">10^G39</f>
        <v>4.1189877093597564</v>
      </c>
    </row>
    <row r="40" spans="1:8" x14ac:dyDescent="0.35">
      <c r="B40">
        <v>5</v>
      </c>
      <c r="C40">
        <v>0.85299999999999998</v>
      </c>
      <c r="D40">
        <v>0.85499999999999998</v>
      </c>
      <c r="E40">
        <f t="shared" ref="E40:E45" si="7">(C40-D40)/($K$9-$K$10)</f>
        <v>-2.0000000000000011E-2</v>
      </c>
      <c r="F40" s="2">
        <f t="shared" ref="F40:F45" si="8">C40+(E40*($K$8-$K$9))</f>
        <v>0.85300862596436478</v>
      </c>
      <c r="G40" s="2">
        <f t="shared" si="5"/>
        <v>0.79912881132076774</v>
      </c>
      <c r="H40" s="3">
        <f t="shared" si="6"/>
        <v>6.2969292147040559</v>
      </c>
    </row>
    <row r="41" spans="1:8" x14ac:dyDescent="0.35">
      <c r="B41">
        <v>10</v>
      </c>
      <c r="C41">
        <v>1.2450000000000001</v>
      </c>
      <c r="D41">
        <v>1.2310000000000001</v>
      </c>
      <c r="E41">
        <f t="shared" si="7"/>
        <v>0.14000000000000007</v>
      </c>
      <c r="F41" s="2">
        <f t="shared" si="8"/>
        <v>1.2449396182494465</v>
      </c>
      <c r="G41" s="2">
        <f t="shared" si="5"/>
        <v>0.88910805405731119</v>
      </c>
      <c r="H41" s="3">
        <f t="shared" si="6"/>
        <v>7.7465451070642706</v>
      </c>
    </row>
    <row r="42" spans="1:8" x14ac:dyDescent="0.35">
      <c r="B42">
        <v>25</v>
      </c>
      <c r="C42">
        <v>1.643</v>
      </c>
      <c r="D42">
        <v>1.6060000000000001</v>
      </c>
      <c r="E42">
        <f t="shared" si="7"/>
        <v>0.36999999999999911</v>
      </c>
      <c r="F42" s="2">
        <f t="shared" si="8"/>
        <v>1.6428404196592514</v>
      </c>
      <c r="G42" s="2">
        <f t="shared" si="5"/>
        <v>0.98045784139200565</v>
      </c>
      <c r="H42" s="3">
        <f t="shared" si="6"/>
        <v>9.5599988799030751</v>
      </c>
    </row>
    <row r="43" spans="1:8" x14ac:dyDescent="0.35">
      <c r="B43">
        <v>50</v>
      </c>
      <c r="C43">
        <v>1.89</v>
      </c>
      <c r="D43">
        <v>1.8340000000000001</v>
      </c>
      <c r="E43">
        <f t="shared" si="7"/>
        <v>0.55999999999999805</v>
      </c>
      <c r="F43" s="2">
        <f t="shared" si="8"/>
        <v>1.8897584729977859</v>
      </c>
      <c r="G43" s="2">
        <f t="shared" si="5"/>
        <v>1.0371451151588689</v>
      </c>
      <c r="H43" s="3">
        <f t="shared" si="6"/>
        <v>10.892940092325832</v>
      </c>
    </row>
    <row r="44" spans="1:8" x14ac:dyDescent="0.35">
      <c r="B44">
        <v>100</v>
      </c>
      <c r="C44">
        <v>2.1040000000000001</v>
      </c>
      <c r="D44">
        <v>2.0289999999999999</v>
      </c>
      <c r="E44">
        <f t="shared" si="7"/>
        <v>0.75000000000000155</v>
      </c>
      <c r="F44" s="2">
        <f t="shared" si="8"/>
        <v>2.1036765263363204</v>
      </c>
      <c r="G44" s="2">
        <f t="shared" si="5"/>
        <v>1.0862562720358839</v>
      </c>
      <c r="H44" s="3">
        <f t="shared" si="6"/>
        <v>12.197091225363375</v>
      </c>
    </row>
    <row r="45" spans="1:8" x14ac:dyDescent="0.35">
      <c r="B45">
        <v>200</v>
      </c>
      <c r="C45">
        <v>2.294</v>
      </c>
      <c r="D45">
        <v>2.2010000000000001</v>
      </c>
      <c r="E45">
        <f t="shared" si="7"/>
        <v>0.92999999999999938</v>
      </c>
      <c r="F45" s="2">
        <f t="shared" si="8"/>
        <v>2.2935988926570374</v>
      </c>
      <c r="G45" s="2">
        <f t="shared" si="5"/>
        <v>1.1298585158917112</v>
      </c>
      <c r="H45" s="3">
        <f t="shared" si="6"/>
        <v>13.485234901211161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8E80-F08F-4997-8E36-81635B09EC29}">
  <dimension ref="A1:K45"/>
  <sheetViews>
    <sheetView tabSelected="1" topLeftCell="A22" workbookViewId="0">
      <selection activeCell="G28" sqref="G28"/>
    </sheetView>
  </sheetViews>
  <sheetFormatPr defaultRowHeight="14.5" x14ac:dyDescent="0.35"/>
  <sheetData>
    <row r="1" spans="1:11" x14ac:dyDescent="0.35">
      <c r="A1" t="s">
        <v>188</v>
      </c>
      <c r="B1" t="s">
        <v>189</v>
      </c>
      <c r="C1" t="s">
        <v>190</v>
      </c>
      <c r="D1" t="s">
        <v>191</v>
      </c>
      <c r="E1" t="s">
        <v>192</v>
      </c>
      <c r="F1" t="s">
        <v>193</v>
      </c>
      <c r="G1" t="s">
        <v>194</v>
      </c>
      <c r="H1" t="s">
        <v>195</v>
      </c>
      <c r="J1" t="s">
        <v>196</v>
      </c>
      <c r="K1">
        <f>COUNT(C2:C35)</f>
        <v>34</v>
      </c>
    </row>
    <row r="2" spans="1:11" x14ac:dyDescent="0.35">
      <c r="A2">
        <v>1</v>
      </c>
      <c r="B2" t="s">
        <v>95</v>
      </c>
      <c r="C2">
        <v>1.05</v>
      </c>
      <c r="D2">
        <f t="shared" ref="D2:D35" si="0">LOG(C2)</f>
        <v>2.1189299069938092E-2</v>
      </c>
      <c r="E2">
        <f t="shared" ref="E2:E35" si="1">(D2-$K$3)^2</f>
        <v>0.35431549811609453</v>
      </c>
      <c r="F2">
        <f t="shared" ref="F2:F35" si="2">(D2-$K$3)^3</f>
        <v>-0.21090419774778535</v>
      </c>
      <c r="G2">
        <f t="shared" ref="G2:G35" si="3">($K$1+1)/A2</f>
        <v>35</v>
      </c>
      <c r="H2">
        <f t="shared" ref="H2:H35" si="4">1/G2</f>
        <v>2.8571428571428571E-2</v>
      </c>
      <c r="J2" t="s">
        <v>197</v>
      </c>
      <c r="K2">
        <f>AVERAGE(C2:C35)</f>
        <v>4.9638235294117647</v>
      </c>
    </row>
    <row r="3" spans="1:11" x14ac:dyDescent="0.35">
      <c r="A3">
        <v>2</v>
      </c>
      <c r="B3" t="s">
        <v>122</v>
      </c>
      <c r="C3">
        <v>1.24</v>
      </c>
      <c r="D3">
        <f t="shared" si="0"/>
        <v>9.3421685162235063E-2</v>
      </c>
      <c r="E3">
        <f t="shared" si="1"/>
        <v>0.27354121732680325</v>
      </c>
      <c r="F3">
        <f t="shared" si="2"/>
        <v>-0.14306525159990055</v>
      </c>
      <c r="G3">
        <f t="shared" si="3"/>
        <v>17.5</v>
      </c>
      <c r="H3">
        <f t="shared" si="4"/>
        <v>5.7142857142857141E-2</v>
      </c>
      <c r="J3" t="s">
        <v>198</v>
      </c>
      <c r="K3">
        <f>AVERAGE(D2:D35)</f>
        <v>0.61643336507655899</v>
      </c>
    </row>
    <row r="4" spans="1:11" x14ac:dyDescent="0.35">
      <c r="A4">
        <v>3</v>
      </c>
      <c r="B4" t="s">
        <v>169</v>
      </c>
      <c r="C4">
        <v>1.8</v>
      </c>
      <c r="D4">
        <f t="shared" si="0"/>
        <v>0.25527250510330607</v>
      </c>
      <c r="E4">
        <f t="shared" si="1"/>
        <v>0.1304371667766196</v>
      </c>
      <c r="F4">
        <f t="shared" si="2"/>
        <v>-4.7108799325518549E-2</v>
      </c>
      <c r="G4">
        <f t="shared" si="3"/>
        <v>11.666666666666666</v>
      </c>
      <c r="H4">
        <f t="shared" si="4"/>
        <v>8.5714285714285715E-2</v>
      </c>
      <c r="J4" t="s">
        <v>199</v>
      </c>
      <c r="K4">
        <f>SUM(E2:E35)</f>
        <v>2.4732552045511746</v>
      </c>
    </row>
    <row r="5" spans="1:11" x14ac:dyDescent="0.35">
      <c r="A5">
        <v>4</v>
      </c>
      <c r="B5" t="s">
        <v>144</v>
      </c>
      <c r="C5">
        <v>1.84</v>
      </c>
      <c r="D5">
        <f t="shared" si="0"/>
        <v>0.26481782300953649</v>
      </c>
      <c r="E5">
        <f t="shared" si="1"/>
        <v>0.12363348942308607</v>
      </c>
      <c r="F5">
        <f t="shared" si="2"/>
        <v>-4.3471456401135901E-2</v>
      </c>
      <c r="G5">
        <f t="shared" si="3"/>
        <v>8.75</v>
      </c>
      <c r="H5">
        <f t="shared" si="4"/>
        <v>0.11428571428571428</v>
      </c>
      <c r="J5" t="s">
        <v>200</v>
      </c>
      <c r="K5">
        <f>SUM(F2:F35)</f>
        <v>-0.12247205711643097</v>
      </c>
    </row>
    <row r="6" spans="1:11" x14ac:dyDescent="0.35">
      <c r="A6">
        <v>5</v>
      </c>
      <c r="B6" t="s">
        <v>139</v>
      </c>
      <c r="C6">
        <v>1.97</v>
      </c>
      <c r="D6">
        <f t="shared" si="0"/>
        <v>0.2944662261615929</v>
      </c>
      <c r="E6">
        <f t="shared" si="1"/>
        <v>0.10366283854108907</v>
      </c>
      <c r="F6">
        <f t="shared" si="2"/>
        <v>-3.3376027536878523E-2</v>
      </c>
      <c r="G6">
        <f t="shared" si="3"/>
        <v>7</v>
      </c>
      <c r="H6">
        <f t="shared" si="4"/>
        <v>0.14285714285714285</v>
      </c>
      <c r="J6" t="s">
        <v>201</v>
      </c>
      <c r="K6">
        <f>VAR(D2:D35)</f>
        <v>7.4947127410641537E-2</v>
      </c>
    </row>
    <row r="7" spans="1:11" x14ac:dyDescent="0.35">
      <c r="A7">
        <v>6</v>
      </c>
      <c r="B7" t="s">
        <v>103</v>
      </c>
      <c r="C7">
        <v>2.0099999999999998</v>
      </c>
      <c r="D7">
        <f t="shared" si="0"/>
        <v>0.30319605742048883</v>
      </c>
      <c r="E7">
        <f t="shared" si="1"/>
        <v>9.8117610907623554E-2</v>
      </c>
      <c r="F7">
        <f t="shared" si="2"/>
        <v>-3.0734096274349865E-2</v>
      </c>
      <c r="G7">
        <f t="shared" si="3"/>
        <v>5.833333333333333</v>
      </c>
      <c r="H7">
        <f t="shared" si="4"/>
        <v>0.17142857142857143</v>
      </c>
      <c r="J7" t="s">
        <v>202</v>
      </c>
      <c r="K7">
        <f>STDEV(D2:D35)</f>
        <v>0.27376473003409613</v>
      </c>
    </row>
    <row r="8" spans="1:11" x14ac:dyDescent="0.35">
      <c r="A8">
        <v>7</v>
      </c>
      <c r="B8" t="s">
        <v>83</v>
      </c>
      <c r="C8">
        <v>2.0299999999999998</v>
      </c>
      <c r="D8">
        <f t="shared" si="0"/>
        <v>0.30749603791321289</v>
      </c>
      <c r="E8">
        <f t="shared" si="1"/>
        <v>9.5442272114832347E-2</v>
      </c>
      <c r="F8">
        <f t="shared" si="2"/>
        <v>-2.9485680445553063E-2</v>
      </c>
      <c r="G8">
        <f t="shared" si="3"/>
        <v>5</v>
      </c>
      <c r="H8">
        <f t="shared" si="4"/>
        <v>0.2</v>
      </c>
      <c r="J8" t="s">
        <v>203</v>
      </c>
      <c r="K8">
        <f>SKEW(D2:D35)</f>
        <v>-0.19218501580194911</v>
      </c>
    </row>
    <row r="9" spans="1:11" x14ac:dyDescent="0.35">
      <c r="A9">
        <v>8</v>
      </c>
      <c r="B9" t="s">
        <v>52</v>
      </c>
      <c r="C9">
        <v>2.77</v>
      </c>
      <c r="D9">
        <f t="shared" si="0"/>
        <v>0.44247976906444858</v>
      </c>
      <c r="E9">
        <f t="shared" si="1"/>
        <v>3.0259853565544514E-2</v>
      </c>
      <c r="F9">
        <f t="shared" si="2"/>
        <v>-5.2638103425263491E-3</v>
      </c>
      <c r="G9">
        <f t="shared" si="3"/>
        <v>4.375</v>
      </c>
      <c r="H9">
        <f t="shared" si="4"/>
        <v>0.22857142857142856</v>
      </c>
      <c r="J9" t="s">
        <v>204</v>
      </c>
      <c r="K9">
        <v>-0.1</v>
      </c>
    </row>
    <row r="10" spans="1:11" x14ac:dyDescent="0.35">
      <c r="A10">
        <v>9</v>
      </c>
      <c r="B10" t="s">
        <v>8</v>
      </c>
      <c r="C10">
        <v>3.07</v>
      </c>
      <c r="D10">
        <f t="shared" si="0"/>
        <v>0.48713837547718647</v>
      </c>
      <c r="E10">
        <f t="shared" si="1"/>
        <v>1.671719433550185E-2</v>
      </c>
      <c r="F10">
        <f t="shared" si="2"/>
        <v>-2.1614494677394008E-3</v>
      </c>
      <c r="G10">
        <f t="shared" si="3"/>
        <v>3.8888888888888888</v>
      </c>
      <c r="H10">
        <f t="shared" si="4"/>
        <v>0.25714285714285717</v>
      </c>
      <c r="J10" t="s">
        <v>205</v>
      </c>
      <c r="K10">
        <v>-0.2</v>
      </c>
    </row>
    <row r="11" spans="1:11" x14ac:dyDescent="0.35">
      <c r="A11">
        <v>10</v>
      </c>
      <c r="B11" t="s">
        <v>77</v>
      </c>
      <c r="C11">
        <v>3.15</v>
      </c>
      <c r="D11">
        <f t="shared" si="0"/>
        <v>0.49831055378960049</v>
      </c>
      <c r="E11">
        <f t="shared" si="1"/>
        <v>1.3952998546334411E-2</v>
      </c>
      <c r="F11">
        <f t="shared" si="2"/>
        <v>-1.648167414175866E-3</v>
      </c>
      <c r="G11">
        <f t="shared" si="3"/>
        <v>3.5</v>
      </c>
      <c r="H11">
        <f t="shared" si="4"/>
        <v>0.2857142857142857</v>
      </c>
    </row>
    <row r="12" spans="1:11" x14ac:dyDescent="0.35">
      <c r="A12">
        <v>11</v>
      </c>
      <c r="B12" t="s">
        <v>108</v>
      </c>
      <c r="C12">
        <v>3.2</v>
      </c>
      <c r="D12">
        <f t="shared" si="0"/>
        <v>0.50514997831990605</v>
      </c>
      <c r="E12">
        <f t="shared" si="1"/>
        <v>1.2383992168030801E-2</v>
      </c>
      <c r="F12">
        <f t="shared" si="2"/>
        <v>-1.3781325900263327E-3</v>
      </c>
      <c r="G12">
        <f t="shared" si="3"/>
        <v>3.1818181818181817</v>
      </c>
      <c r="H12">
        <f t="shared" si="4"/>
        <v>0.31428571428571428</v>
      </c>
    </row>
    <row r="13" spans="1:11" x14ac:dyDescent="0.35">
      <c r="A13">
        <v>12</v>
      </c>
      <c r="B13" t="s">
        <v>146</v>
      </c>
      <c r="C13">
        <v>3.25</v>
      </c>
      <c r="D13">
        <f t="shared" si="0"/>
        <v>0.51188336097887432</v>
      </c>
      <c r="E13">
        <f t="shared" si="1"/>
        <v>1.0930703356825881E-2</v>
      </c>
      <c r="F13">
        <f t="shared" si="2"/>
        <v>-1.1428050807467214E-3</v>
      </c>
      <c r="G13">
        <f t="shared" si="3"/>
        <v>2.9166666666666665</v>
      </c>
      <c r="H13">
        <f t="shared" si="4"/>
        <v>0.34285714285714286</v>
      </c>
    </row>
    <row r="14" spans="1:11" x14ac:dyDescent="0.35">
      <c r="A14">
        <v>13</v>
      </c>
      <c r="B14" t="s">
        <v>111</v>
      </c>
      <c r="C14">
        <v>3.3</v>
      </c>
      <c r="D14">
        <f t="shared" si="0"/>
        <v>0.51851393987788741</v>
      </c>
      <c r="E14">
        <f t="shared" si="1"/>
        <v>9.5882138312382396E-3</v>
      </c>
      <c r="F14">
        <f t="shared" si="2"/>
        <v>-9.3887238703680104E-4</v>
      </c>
      <c r="G14">
        <f t="shared" si="3"/>
        <v>2.6923076923076925</v>
      </c>
      <c r="H14">
        <f t="shared" si="4"/>
        <v>0.37142857142857139</v>
      </c>
    </row>
    <row r="15" spans="1:11" x14ac:dyDescent="0.35">
      <c r="A15">
        <v>14</v>
      </c>
      <c r="B15" t="s">
        <v>173</v>
      </c>
      <c r="C15">
        <v>3.4</v>
      </c>
      <c r="D15">
        <f t="shared" si="0"/>
        <v>0.53147891704225514</v>
      </c>
      <c r="E15">
        <f t="shared" si="1"/>
        <v>7.2172582408132338E-3</v>
      </c>
      <c r="F15">
        <f t="shared" si="2"/>
        <v>-6.1313819016931915E-4</v>
      </c>
      <c r="G15">
        <f t="shared" si="3"/>
        <v>2.5</v>
      </c>
      <c r="H15">
        <f t="shared" si="4"/>
        <v>0.4</v>
      </c>
    </row>
    <row r="16" spans="1:11" x14ac:dyDescent="0.35">
      <c r="A16">
        <v>15</v>
      </c>
      <c r="B16" t="s">
        <v>98</v>
      </c>
      <c r="C16">
        <v>3.42</v>
      </c>
      <c r="D16">
        <f t="shared" si="0"/>
        <v>0.53402610605613499</v>
      </c>
      <c r="E16">
        <f t="shared" si="1"/>
        <v>6.7909563392592534E-3</v>
      </c>
      <c r="F16">
        <f t="shared" si="2"/>
        <v>-5.5962409804572767E-4</v>
      </c>
      <c r="G16">
        <f t="shared" si="3"/>
        <v>2.3333333333333335</v>
      </c>
      <c r="H16">
        <f t="shared" si="4"/>
        <v>0.42857142857142855</v>
      </c>
    </row>
    <row r="17" spans="1:8" x14ac:dyDescent="0.35">
      <c r="A17">
        <v>16</v>
      </c>
      <c r="B17" t="s">
        <v>164</v>
      </c>
      <c r="C17">
        <v>3.57</v>
      </c>
      <c r="D17">
        <f t="shared" si="0"/>
        <v>0.55266821611219319</v>
      </c>
      <c r="E17">
        <f t="shared" si="1"/>
        <v>4.0659942224477615E-3</v>
      </c>
      <c r="F17">
        <f t="shared" si="2"/>
        <v>-2.5926872728263223E-4</v>
      </c>
      <c r="G17">
        <f t="shared" si="3"/>
        <v>2.1875</v>
      </c>
      <c r="H17">
        <f t="shared" si="4"/>
        <v>0.45714285714285713</v>
      </c>
    </row>
    <row r="18" spans="1:8" x14ac:dyDescent="0.35">
      <c r="A18">
        <v>17</v>
      </c>
      <c r="B18" t="s">
        <v>178</v>
      </c>
      <c r="C18">
        <v>3.76</v>
      </c>
      <c r="D18">
        <f t="shared" si="0"/>
        <v>0.57518784492766106</v>
      </c>
      <c r="E18">
        <f t="shared" si="1"/>
        <v>1.701192932353145E-3</v>
      </c>
      <c r="F18">
        <f t="shared" si="2"/>
        <v>-7.016658736853439E-5</v>
      </c>
      <c r="G18">
        <f t="shared" si="3"/>
        <v>2.0588235294117645</v>
      </c>
      <c r="H18">
        <f t="shared" si="4"/>
        <v>0.48571428571428577</v>
      </c>
    </row>
    <row r="19" spans="1:8" x14ac:dyDescent="0.35">
      <c r="A19">
        <v>18</v>
      </c>
      <c r="B19" t="s">
        <v>150</v>
      </c>
      <c r="C19">
        <v>3.99</v>
      </c>
      <c r="D19">
        <f t="shared" si="0"/>
        <v>0.60097289568674828</v>
      </c>
      <c r="E19">
        <f t="shared" si="1"/>
        <v>2.3902611375327412E-4</v>
      </c>
      <c r="F19">
        <f t="shared" si="2"/>
        <v>-3.6954559150479085E-6</v>
      </c>
      <c r="G19">
        <f t="shared" si="3"/>
        <v>1.9444444444444444</v>
      </c>
      <c r="H19">
        <f t="shared" si="4"/>
        <v>0.51428571428571435</v>
      </c>
    </row>
    <row r="20" spans="1:8" x14ac:dyDescent="0.35">
      <c r="A20">
        <v>19</v>
      </c>
      <c r="B20" t="s">
        <v>117</v>
      </c>
      <c r="C20">
        <v>4.08</v>
      </c>
      <c r="D20">
        <f t="shared" si="0"/>
        <v>0.61066016308987991</v>
      </c>
      <c r="E20">
        <f t="shared" si="1"/>
        <v>3.3329861178995247E-5</v>
      </c>
      <c r="F20">
        <f t="shared" si="2"/>
        <v>-1.9242002077431323E-7</v>
      </c>
      <c r="G20">
        <f t="shared" si="3"/>
        <v>1.8421052631578947</v>
      </c>
      <c r="H20">
        <f t="shared" si="4"/>
        <v>0.54285714285714282</v>
      </c>
    </row>
    <row r="21" spans="1:8" x14ac:dyDescent="0.35">
      <c r="A21">
        <v>20</v>
      </c>
      <c r="B21" t="s">
        <v>89</v>
      </c>
      <c r="C21">
        <v>4.51</v>
      </c>
      <c r="D21">
        <f t="shared" si="0"/>
        <v>0.65417654187796048</v>
      </c>
      <c r="E21">
        <f t="shared" si="1"/>
        <v>1.4245473950618517E-3</v>
      </c>
      <c r="F21">
        <f t="shared" si="2"/>
        <v>5.3766944193795401E-5</v>
      </c>
      <c r="G21">
        <f t="shared" si="3"/>
        <v>1.75</v>
      </c>
      <c r="H21">
        <f t="shared" si="4"/>
        <v>0.5714285714285714</v>
      </c>
    </row>
    <row r="22" spans="1:8" x14ac:dyDescent="0.35">
      <c r="A22">
        <v>21</v>
      </c>
      <c r="B22" t="s">
        <v>133</v>
      </c>
      <c r="C22">
        <v>5.79</v>
      </c>
      <c r="D22">
        <f t="shared" si="0"/>
        <v>0.76267856372743625</v>
      </c>
      <c r="E22">
        <f t="shared" si="1"/>
        <v>2.1387658128434552E-2</v>
      </c>
      <c r="F22">
        <f t="shared" si="2"/>
        <v>3.1278423116699607E-3</v>
      </c>
      <c r="G22">
        <f t="shared" si="3"/>
        <v>1.6666666666666667</v>
      </c>
      <c r="H22">
        <f t="shared" si="4"/>
        <v>0.6</v>
      </c>
    </row>
    <row r="23" spans="1:8" x14ac:dyDescent="0.35">
      <c r="A23">
        <v>22</v>
      </c>
      <c r="B23" t="s">
        <v>57</v>
      </c>
      <c r="C23">
        <v>6.09</v>
      </c>
      <c r="D23">
        <f t="shared" si="0"/>
        <v>0.78461729263287538</v>
      </c>
      <c r="E23">
        <f t="shared" si="1"/>
        <v>2.828583348826828E-2</v>
      </c>
      <c r="F23">
        <f t="shared" si="2"/>
        <v>4.7572225702609402E-3</v>
      </c>
      <c r="G23">
        <f t="shared" si="3"/>
        <v>1.5909090909090908</v>
      </c>
      <c r="H23">
        <f t="shared" si="4"/>
        <v>0.62857142857142856</v>
      </c>
    </row>
    <row r="24" spans="1:8" x14ac:dyDescent="0.35">
      <c r="A24">
        <v>23</v>
      </c>
      <c r="B24" t="s">
        <v>29</v>
      </c>
      <c r="C24">
        <v>6.21</v>
      </c>
      <c r="D24">
        <f t="shared" si="0"/>
        <v>0.7930916001765802</v>
      </c>
      <c r="E24">
        <f t="shared" si="1"/>
        <v>3.1208132028654367E-2</v>
      </c>
      <c r="F24">
        <f t="shared" si="2"/>
        <v>5.5131735249505246E-3</v>
      </c>
      <c r="G24">
        <f t="shared" si="3"/>
        <v>1.5217391304347827</v>
      </c>
      <c r="H24">
        <f t="shared" si="4"/>
        <v>0.65714285714285714</v>
      </c>
    </row>
    <row r="25" spans="1:8" x14ac:dyDescent="0.35">
      <c r="A25">
        <v>24</v>
      </c>
      <c r="B25" t="s">
        <v>159</v>
      </c>
      <c r="C25">
        <v>6.28</v>
      </c>
      <c r="D25">
        <f t="shared" si="0"/>
        <v>0.79795964373719619</v>
      </c>
      <c r="E25">
        <f t="shared" si="1"/>
        <v>3.2951789844379305E-2</v>
      </c>
      <c r="F25">
        <f t="shared" si="2"/>
        <v>5.9816157856575521E-3</v>
      </c>
      <c r="G25">
        <f t="shared" si="3"/>
        <v>1.4583333333333333</v>
      </c>
      <c r="H25">
        <f t="shared" si="4"/>
        <v>0.68571428571428572</v>
      </c>
    </row>
    <row r="26" spans="1:8" x14ac:dyDescent="0.35">
      <c r="A26">
        <v>25</v>
      </c>
      <c r="B26" t="s">
        <v>47</v>
      </c>
      <c r="C26">
        <v>6.66</v>
      </c>
      <c r="D26">
        <f t="shared" si="0"/>
        <v>0.82347422917030111</v>
      </c>
      <c r="E26">
        <f t="shared" si="1"/>
        <v>4.2865919404683393E-2</v>
      </c>
      <c r="F26">
        <f t="shared" si="2"/>
        <v>8.8749969937183572E-3</v>
      </c>
      <c r="G26">
        <f t="shared" si="3"/>
        <v>1.4</v>
      </c>
      <c r="H26">
        <f t="shared" si="4"/>
        <v>0.7142857142857143</v>
      </c>
    </row>
    <row r="27" spans="1:8" x14ac:dyDescent="0.35">
      <c r="A27">
        <v>26</v>
      </c>
      <c r="B27" t="s">
        <v>64</v>
      </c>
      <c r="C27">
        <v>6.97</v>
      </c>
      <c r="D27">
        <f t="shared" si="0"/>
        <v>0.84323277809800945</v>
      </c>
      <c r="E27">
        <f t="shared" si="1"/>
        <v>5.143797374687447E-2</v>
      </c>
      <c r="F27">
        <f t="shared" si="2"/>
        <v>1.1666102252803909E-2</v>
      </c>
      <c r="G27">
        <f t="shared" si="3"/>
        <v>1.3461538461538463</v>
      </c>
      <c r="H27">
        <f t="shared" si="4"/>
        <v>0.74285714285714277</v>
      </c>
    </row>
    <row r="28" spans="1:8" x14ac:dyDescent="0.35">
      <c r="A28">
        <v>27</v>
      </c>
      <c r="B28" t="s">
        <v>155</v>
      </c>
      <c r="C28">
        <v>7.03</v>
      </c>
      <c r="D28">
        <f t="shared" si="0"/>
        <v>0.84695532501982396</v>
      </c>
      <c r="E28">
        <f t="shared" si="1"/>
        <v>5.3140374016084256E-2</v>
      </c>
      <c r="F28">
        <f t="shared" si="2"/>
        <v>1.2250023170305893E-2</v>
      </c>
      <c r="G28">
        <f t="shared" si="3"/>
        <v>1.2962962962962963</v>
      </c>
      <c r="H28">
        <f t="shared" si="4"/>
        <v>0.77142857142857146</v>
      </c>
    </row>
    <row r="29" spans="1:8" x14ac:dyDescent="0.35">
      <c r="A29">
        <v>28</v>
      </c>
      <c r="B29" t="s">
        <v>182</v>
      </c>
      <c r="C29">
        <v>7.3</v>
      </c>
      <c r="D29">
        <f t="shared" si="0"/>
        <v>0.86332286012045589</v>
      </c>
      <c r="E29">
        <f t="shared" si="1"/>
        <v>6.095442276303039E-2</v>
      </c>
      <c r="F29">
        <f t="shared" si="2"/>
        <v>1.5049006656656788E-2</v>
      </c>
      <c r="G29">
        <f t="shared" si="3"/>
        <v>1.25</v>
      </c>
      <c r="H29">
        <f t="shared" si="4"/>
        <v>0.8</v>
      </c>
    </row>
    <row r="30" spans="1:8" x14ac:dyDescent="0.35">
      <c r="A30">
        <v>29</v>
      </c>
      <c r="B30" t="s">
        <v>41</v>
      </c>
      <c r="C30">
        <v>7.36</v>
      </c>
      <c r="D30">
        <f t="shared" si="0"/>
        <v>0.86687781433749889</v>
      </c>
      <c r="E30">
        <f t="shared" si="1"/>
        <v>6.2722422165615493E-2</v>
      </c>
      <c r="F30">
        <f t="shared" si="2"/>
        <v>1.5708482475579742E-2</v>
      </c>
      <c r="G30">
        <f t="shared" si="3"/>
        <v>1.2068965517241379</v>
      </c>
      <c r="H30">
        <f t="shared" si="4"/>
        <v>0.82857142857142863</v>
      </c>
    </row>
    <row r="31" spans="1:8" x14ac:dyDescent="0.35">
      <c r="A31">
        <v>30</v>
      </c>
      <c r="B31" t="s">
        <v>22</v>
      </c>
      <c r="C31">
        <v>8.14</v>
      </c>
      <c r="D31">
        <f t="shared" si="0"/>
        <v>0.91062440488920127</v>
      </c>
      <c r="E31">
        <f t="shared" si="1"/>
        <v>8.6548367906043672E-2</v>
      </c>
      <c r="F31">
        <f t="shared" si="2"/>
        <v>2.5461754348366103E-2</v>
      </c>
      <c r="G31">
        <f t="shared" si="3"/>
        <v>1.1666666666666667</v>
      </c>
      <c r="H31">
        <f t="shared" si="4"/>
        <v>0.8571428571428571</v>
      </c>
    </row>
    <row r="32" spans="1:8" x14ac:dyDescent="0.35">
      <c r="A32">
        <v>31</v>
      </c>
      <c r="B32" t="s">
        <v>71</v>
      </c>
      <c r="C32">
        <v>8.2200000000000006</v>
      </c>
      <c r="D32">
        <f t="shared" si="0"/>
        <v>0.91487181754005042</v>
      </c>
      <c r="E32">
        <f t="shared" si="1"/>
        <v>8.9065509908803631E-2</v>
      </c>
      <c r="F32">
        <f t="shared" si="2"/>
        <v>2.6580572945055118E-2</v>
      </c>
      <c r="G32">
        <f t="shared" si="3"/>
        <v>1.1290322580645162</v>
      </c>
      <c r="H32">
        <f t="shared" si="4"/>
        <v>0.88571428571428568</v>
      </c>
    </row>
    <row r="33" spans="1:8" x14ac:dyDescent="0.35">
      <c r="A33">
        <v>32</v>
      </c>
      <c r="B33" t="s">
        <v>35</v>
      </c>
      <c r="C33">
        <v>9.36</v>
      </c>
      <c r="D33">
        <f t="shared" si="0"/>
        <v>0.97127584873810524</v>
      </c>
      <c r="E33">
        <f t="shared" si="1"/>
        <v>0.12591318821109471</v>
      </c>
      <c r="F33">
        <f t="shared" si="2"/>
        <v>4.4679348430568575E-2</v>
      </c>
      <c r="G33">
        <f t="shared" si="3"/>
        <v>1.09375</v>
      </c>
      <c r="H33">
        <f t="shared" si="4"/>
        <v>0.91428571428571426</v>
      </c>
    </row>
    <row r="34" spans="1:8" x14ac:dyDescent="0.35">
      <c r="A34">
        <v>33</v>
      </c>
      <c r="B34" t="s">
        <v>128</v>
      </c>
      <c r="C34">
        <v>11.12</v>
      </c>
      <c r="D34">
        <f t="shared" si="0"/>
        <v>1.0461047872460387</v>
      </c>
      <c r="E34">
        <f t="shared" si="1"/>
        <v>0.18461753102914327</v>
      </c>
      <c r="F34">
        <f t="shared" si="2"/>
        <v>7.9324877114710049E-2</v>
      </c>
      <c r="G34">
        <f t="shared" si="3"/>
        <v>1.0606060606060606</v>
      </c>
      <c r="H34">
        <f t="shared" si="4"/>
        <v>0.94285714285714295</v>
      </c>
    </row>
    <row r="35" spans="1:8" x14ac:dyDescent="0.35">
      <c r="A35">
        <v>34</v>
      </c>
      <c r="B35" t="s">
        <v>15</v>
      </c>
      <c r="C35">
        <v>14.83</v>
      </c>
      <c r="D35">
        <f t="shared" si="0"/>
        <v>1.171141151028382</v>
      </c>
      <c r="E35">
        <f t="shared" si="1"/>
        <v>0.3077007277955735</v>
      </c>
      <c r="F35">
        <f t="shared" si="2"/>
        <v>0.17068398945124716</v>
      </c>
      <c r="G35">
        <f t="shared" si="3"/>
        <v>1.0294117647058822</v>
      </c>
      <c r="H35">
        <f t="shared" si="4"/>
        <v>0.97142857142857153</v>
      </c>
    </row>
    <row r="38" spans="1:8" x14ac:dyDescent="0.35">
      <c r="B38" t="s">
        <v>206</v>
      </c>
      <c r="C38" t="s">
        <v>207</v>
      </c>
      <c r="D38" t="s">
        <v>208</v>
      </c>
      <c r="E38" t="s">
        <v>209</v>
      </c>
      <c r="F38" t="s">
        <v>210</v>
      </c>
      <c r="G38" t="s">
        <v>211</v>
      </c>
      <c r="H38" s="1" t="s">
        <v>212</v>
      </c>
    </row>
    <row r="39" spans="1:8" x14ac:dyDescent="0.35">
      <c r="B39">
        <v>2</v>
      </c>
      <c r="C39">
        <v>1.7000000000000001E-2</v>
      </c>
      <c r="D39">
        <v>3.3000000000000002E-2</v>
      </c>
      <c r="E39">
        <f>(C39-D39)/($K$9-$K$10)</f>
        <v>-0.16</v>
      </c>
      <c r="F39" s="2">
        <f>C39+(E39*($K$8-$K$9))</f>
        <v>3.1749602528311854E-2</v>
      </c>
      <c r="G39" s="2">
        <f t="shared" ref="G39:G45" si="5">$K$3+(F39*$K$7)</f>
        <v>0.62512528644141219</v>
      </c>
      <c r="H39" s="3">
        <f t="shared" ref="H39:H45" si="6">10^G39</f>
        <v>4.2181817312020229</v>
      </c>
    </row>
    <row r="40" spans="1:8" x14ac:dyDescent="0.35">
      <c r="B40">
        <v>5</v>
      </c>
      <c r="C40">
        <v>0.84599999999999997</v>
      </c>
      <c r="D40">
        <v>0.85</v>
      </c>
      <c r="E40">
        <f t="shared" ref="E40:E45" si="7">(C40-D40)/($K$9-$K$10)</f>
        <v>-4.0000000000000036E-2</v>
      </c>
      <c r="F40" s="2">
        <f t="shared" ref="F40:F45" si="8">C40+(E40*($K$8-$K$9))</f>
        <v>0.84968740063207793</v>
      </c>
      <c r="G40" s="2">
        <f t="shared" si="5"/>
        <v>0.84904780692397264</v>
      </c>
      <c r="H40" s="3">
        <f t="shared" si="6"/>
        <v>7.0639530963313772</v>
      </c>
    </row>
    <row r="41" spans="1:8" x14ac:dyDescent="0.35">
      <c r="B41">
        <v>10</v>
      </c>
      <c r="C41">
        <v>1.27</v>
      </c>
      <c r="D41">
        <v>1.258</v>
      </c>
      <c r="E41">
        <f t="shared" si="7"/>
        <v>0.12000000000000011</v>
      </c>
      <c r="F41" s="2">
        <f t="shared" si="8"/>
        <v>1.2589377981037662</v>
      </c>
      <c r="G41" s="2">
        <f t="shared" si="5"/>
        <v>0.96108613150415589</v>
      </c>
      <c r="H41" s="3">
        <f t="shared" si="6"/>
        <v>9.142945510648083</v>
      </c>
    </row>
    <row r="42" spans="1:8" x14ac:dyDescent="0.35">
      <c r="B42">
        <v>25</v>
      </c>
      <c r="C42">
        <v>1.716</v>
      </c>
      <c r="D42">
        <v>1.68</v>
      </c>
      <c r="E42">
        <f t="shared" si="7"/>
        <v>0.36000000000000032</v>
      </c>
      <c r="F42" s="2">
        <f t="shared" si="8"/>
        <v>1.6828133943112982</v>
      </c>
      <c r="G42" s="2">
        <f t="shared" si="5"/>
        <v>1.0771283196679524</v>
      </c>
      <c r="H42" s="3">
        <f t="shared" si="6"/>
        <v>11.943409406164315</v>
      </c>
    </row>
    <row r="43" spans="1:8" x14ac:dyDescent="0.35">
      <c r="B43">
        <v>50</v>
      </c>
      <c r="C43">
        <v>2</v>
      </c>
      <c r="D43">
        <v>1.9450000000000001</v>
      </c>
      <c r="E43">
        <f t="shared" si="7"/>
        <v>0.54999999999999938</v>
      </c>
      <c r="F43" s="2">
        <f t="shared" si="8"/>
        <v>1.9492982413089281</v>
      </c>
      <c r="G43" s="2">
        <f t="shared" si="5"/>
        <v>1.150082471864436</v>
      </c>
      <c r="H43" s="3">
        <f t="shared" si="6"/>
        <v>14.128058088340685</v>
      </c>
    </row>
    <row r="44" spans="1:8" x14ac:dyDescent="0.35">
      <c r="B44">
        <v>100</v>
      </c>
      <c r="C44">
        <v>2.2519999999999998</v>
      </c>
      <c r="D44">
        <v>2.1779999999999999</v>
      </c>
      <c r="E44">
        <f t="shared" si="7"/>
        <v>0.73999999999999844</v>
      </c>
      <c r="F44" s="2">
        <f t="shared" si="8"/>
        <v>2.1837830883065577</v>
      </c>
      <c r="G44" s="2">
        <f t="shared" si="5"/>
        <v>1.2142761526998285</v>
      </c>
      <c r="H44" s="3">
        <f t="shared" si="6"/>
        <v>16.378576468851318</v>
      </c>
    </row>
    <row r="45" spans="1:8" x14ac:dyDescent="0.35">
      <c r="B45">
        <v>200</v>
      </c>
      <c r="C45">
        <v>2.4820000000000002</v>
      </c>
      <c r="D45">
        <v>2.3879999999999999</v>
      </c>
      <c r="E45">
        <f t="shared" si="7"/>
        <v>0.94000000000000306</v>
      </c>
      <c r="F45" s="2">
        <f t="shared" si="8"/>
        <v>2.3953460851461679</v>
      </c>
      <c r="G45" s="2">
        <f t="shared" si="5"/>
        <v>1.2721946394148287</v>
      </c>
      <c r="H45" s="3">
        <f t="shared" si="6"/>
        <v>18.715207190179367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2019-04-17T00:40:14Z</dcterms:modified>
</cp:coreProperties>
</file>