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Shahristanskii pereval\"/>
    </mc:Choice>
  </mc:AlternateContent>
  <xr:revisionPtr revIDLastSave="0" documentId="13_ncr:1_{018DF410-9CD1-4607-BABB-E6D52FFAA8B8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3" l="1"/>
  <c r="E34" i="3"/>
  <c r="E33" i="3"/>
  <c r="E32" i="3"/>
  <c r="E31" i="3"/>
  <c r="E30" i="3"/>
  <c r="E29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22" i="3" s="1"/>
  <c r="H22" i="3" s="1"/>
  <c r="E35" i="2"/>
  <c r="E34" i="2"/>
  <c r="E33" i="2"/>
  <c r="E32" i="2"/>
  <c r="E31" i="2"/>
  <c r="E30" i="2"/>
  <c r="E29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G9" i="2"/>
  <c r="H9" i="2" s="1"/>
  <c r="D9" i="2"/>
  <c r="D8" i="2"/>
  <c r="D7" i="2"/>
  <c r="D6" i="2"/>
  <c r="D5" i="2"/>
  <c r="D4" i="2"/>
  <c r="D3" i="2"/>
  <c r="K2" i="2"/>
  <c r="D2" i="2"/>
  <c r="K1" i="2"/>
  <c r="G3" i="2" s="1"/>
  <c r="H3" i="2" s="1"/>
  <c r="I17" i="1"/>
  <c r="I4" i="1"/>
  <c r="I16" i="1"/>
  <c r="I13" i="1"/>
  <c r="I10" i="1"/>
  <c r="I25" i="1"/>
  <c r="I18" i="1"/>
  <c r="I5" i="1"/>
  <c r="I15" i="1"/>
  <c r="I9" i="1"/>
  <c r="I7" i="1"/>
  <c r="I3" i="1"/>
  <c r="I12" i="1"/>
  <c r="I24" i="1"/>
  <c r="I21" i="1"/>
  <c r="I19" i="1"/>
  <c r="I14" i="1"/>
  <c r="I20" i="1"/>
  <c r="I26" i="1"/>
  <c r="I22" i="1"/>
  <c r="I11" i="1"/>
  <c r="I6" i="1"/>
  <c r="I8" i="1"/>
  <c r="I23" i="1"/>
  <c r="H17" i="1"/>
  <c r="H4" i="1"/>
  <c r="H16" i="1"/>
  <c r="H13" i="1"/>
  <c r="H10" i="1"/>
  <c r="H25" i="1"/>
  <c r="H18" i="1"/>
  <c r="H5" i="1"/>
  <c r="H15" i="1"/>
  <c r="H9" i="1"/>
  <c r="H7" i="1"/>
  <c r="H3" i="1"/>
  <c r="H12" i="1"/>
  <c r="H24" i="1"/>
  <c r="H21" i="1"/>
  <c r="H19" i="1"/>
  <c r="H14" i="1"/>
  <c r="H20" i="1"/>
  <c r="H26" i="1"/>
  <c r="H22" i="1"/>
  <c r="H11" i="1"/>
  <c r="H6" i="1"/>
  <c r="H8" i="1"/>
  <c r="H23" i="1"/>
  <c r="E18" i="3" l="1"/>
  <c r="K7" i="3"/>
  <c r="F15" i="3"/>
  <c r="K3" i="3"/>
  <c r="F14" i="3"/>
  <c r="E12" i="3"/>
  <c r="E16" i="3"/>
  <c r="G2" i="3"/>
  <c r="H2" i="3" s="1"/>
  <c r="G4" i="3"/>
  <c r="H4" i="3" s="1"/>
  <c r="E5" i="3"/>
  <c r="G6" i="3"/>
  <c r="H6" i="3" s="1"/>
  <c r="G8" i="3"/>
  <c r="H8" i="3" s="1"/>
  <c r="F12" i="3"/>
  <c r="G15" i="3"/>
  <c r="H15" i="3" s="1"/>
  <c r="G19" i="3"/>
  <c r="H19" i="3" s="1"/>
  <c r="F24" i="3"/>
  <c r="F5" i="3"/>
  <c r="F13" i="3"/>
  <c r="E14" i="3"/>
  <c r="G16" i="3"/>
  <c r="H16" i="3" s="1"/>
  <c r="G20" i="3"/>
  <c r="H20" i="3" s="1"/>
  <c r="E22" i="3"/>
  <c r="G3" i="3"/>
  <c r="H3" i="3" s="1"/>
  <c r="K6" i="3"/>
  <c r="G7" i="3"/>
  <c r="H7" i="3" s="1"/>
  <c r="E8" i="3"/>
  <c r="K8" i="3"/>
  <c r="F32" i="3" s="1"/>
  <c r="G9" i="3"/>
  <c r="H9" i="3" s="1"/>
  <c r="E11" i="3"/>
  <c r="G13" i="3"/>
  <c r="H13" i="3" s="1"/>
  <c r="G17" i="3"/>
  <c r="H17" i="3" s="1"/>
  <c r="F18" i="3"/>
  <c r="E19" i="3"/>
  <c r="G21" i="3"/>
  <c r="H21" i="3" s="1"/>
  <c r="G25" i="3"/>
  <c r="H25" i="3" s="1"/>
  <c r="E9" i="3"/>
  <c r="G11" i="3"/>
  <c r="H11" i="3" s="1"/>
  <c r="F16" i="3"/>
  <c r="E17" i="3"/>
  <c r="G23" i="3"/>
  <c r="H23" i="3" s="1"/>
  <c r="E25" i="3"/>
  <c r="G12" i="3"/>
  <c r="H12" i="3" s="1"/>
  <c r="F17" i="3"/>
  <c r="G24" i="3"/>
  <c r="H24" i="3" s="1"/>
  <c r="F25" i="3"/>
  <c r="E2" i="3"/>
  <c r="G5" i="3"/>
  <c r="H5" i="3" s="1"/>
  <c r="G10" i="3"/>
  <c r="H10" i="3" s="1"/>
  <c r="G14" i="3"/>
  <c r="H14" i="3" s="1"/>
  <c r="G18" i="3"/>
  <c r="H18" i="3" s="1"/>
  <c r="G22" i="2"/>
  <c r="H22" i="2" s="1"/>
  <c r="G25" i="2"/>
  <c r="H25" i="2" s="1"/>
  <c r="G14" i="2"/>
  <c r="H14" i="2" s="1"/>
  <c r="G17" i="2"/>
  <c r="H17" i="2" s="1"/>
  <c r="K7" i="2"/>
  <c r="G7" i="2"/>
  <c r="H7" i="2" s="1"/>
  <c r="K8" i="2"/>
  <c r="F34" i="2" s="1"/>
  <c r="G5" i="2"/>
  <c r="H5" i="2" s="1"/>
  <c r="G10" i="2"/>
  <c r="H10" i="2" s="1"/>
  <c r="G13" i="2"/>
  <c r="H13" i="2" s="1"/>
  <c r="G18" i="2"/>
  <c r="H18" i="2" s="1"/>
  <c r="G21" i="2"/>
  <c r="H21" i="2" s="1"/>
  <c r="K6" i="2"/>
  <c r="K3" i="2"/>
  <c r="E24" i="2" s="1"/>
  <c r="E5" i="2"/>
  <c r="F25" i="2"/>
  <c r="G2" i="2"/>
  <c r="H2" i="2" s="1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E21" i="2"/>
  <c r="G23" i="2"/>
  <c r="H23" i="2" s="1"/>
  <c r="G12" i="2"/>
  <c r="H12" i="2" s="1"/>
  <c r="G16" i="2"/>
  <c r="H16" i="2" s="1"/>
  <c r="G20" i="2"/>
  <c r="H20" i="2" s="1"/>
  <c r="G24" i="2"/>
  <c r="H24" i="2" s="1"/>
  <c r="E24" i="3" l="1"/>
  <c r="E3" i="3"/>
  <c r="F11" i="3"/>
  <c r="F10" i="3"/>
  <c r="E6" i="3"/>
  <c r="F7" i="3"/>
  <c r="E21" i="3"/>
  <c r="E13" i="3"/>
  <c r="E23" i="3"/>
  <c r="E10" i="3"/>
  <c r="E7" i="3"/>
  <c r="F8" i="3"/>
  <c r="F23" i="3"/>
  <c r="F2" i="3"/>
  <c r="F21" i="3"/>
  <c r="F3" i="3"/>
  <c r="F20" i="3"/>
  <c r="E15" i="3"/>
  <c r="G32" i="3"/>
  <c r="H32" i="3" s="1"/>
  <c r="E4" i="3"/>
  <c r="K4" i="3" s="1"/>
  <c r="F9" i="3"/>
  <c r="E20" i="3"/>
  <c r="F22" i="3"/>
  <c r="F19" i="3"/>
  <c r="F4" i="3"/>
  <c r="F6" i="3"/>
  <c r="F35" i="3"/>
  <c r="G35" i="3" s="1"/>
  <c r="H35" i="3" s="1"/>
  <c r="F33" i="3"/>
  <c r="G33" i="3" s="1"/>
  <c r="H33" i="3" s="1"/>
  <c r="F31" i="3"/>
  <c r="G31" i="3" s="1"/>
  <c r="H31" i="3" s="1"/>
  <c r="F29" i="3"/>
  <c r="G29" i="3" s="1"/>
  <c r="H29" i="3" s="1"/>
  <c r="F34" i="3"/>
  <c r="G34" i="3" s="1"/>
  <c r="H34" i="3" s="1"/>
  <c r="F30" i="3"/>
  <c r="G30" i="3" s="1"/>
  <c r="H30" i="3" s="1"/>
  <c r="E7" i="2"/>
  <c r="F35" i="2"/>
  <c r="F24" i="2"/>
  <c r="F30" i="2"/>
  <c r="G30" i="2" s="1"/>
  <c r="H30" i="2" s="1"/>
  <c r="F29" i="2"/>
  <c r="F33" i="2"/>
  <c r="F32" i="2"/>
  <c r="G32" i="2" s="1"/>
  <c r="H32" i="2" s="1"/>
  <c r="E13" i="2"/>
  <c r="F31" i="2"/>
  <c r="F5" i="2"/>
  <c r="E3" i="2"/>
  <c r="F21" i="2"/>
  <c r="E16" i="2"/>
  <c r="E22" i="2"/>
  <c r="E18" i="2"/>
  <c r="E14" i="2"/>
  <c r="E10" i="2"/>
  <c r="F19" i="2"/>
  <c r="F8" i="2"/>
  <c r="G35" i="2"/>
  <c r="H35" i="2" s="1"/>
  <c r="G34" i="2"/>
  <c r="H34" i="2" s="1"/>
  <c r="G33" i="2"/>
  <c r="H33" i="2" s="1"/>
  <c r="G31" i="2"/>
  <c r="H31" i="2" s="1"/>
  <c r="G29" i="2"/>
  <c r="H29" i="2" s="1"/>
  <c r="F23" i="2"/>
  <c r="F15" i="2"/>
  <c r="F11" i="2"/>
  <c r="E19" i="2"/>
  <c r="F14" i="2"/>
  <c r="E6" i="2"/>
  <c r="F2" i="2"/>
  <c r="F4" i="2"/>
  <c r="E2" i="2"/>
  <c r="E23" i="2"/>
  <c r="F6" i="2"/>
  <c r="E15" i="2"/>
  <c r="F10" i="2"/>
  <c r="F22" i="2"/>
  <c r="E11" i="2"/>
  <c r="E8" i="2"/>
  <c r="F18" i="2"/>
  <c r="E4" i="2"/>
  <c r="F12" i="2"/>
  <c r="E25" i="2"/>
  <c r="E17" i="2"/>
  <c r="E9" i="2"/>
  <c r="F16" i="2"/>
  <c r="F17" i="2"/>
  <c r="F20" i="2"/>
  <c r="F3" i="2"/>
  <c r="E12" i="2"/>
  <c r="F9" i="2"/>
  <c r="E20" i="2"/>
  <c r="F7" i="2"/>
  <c r="F13" i="2"/>
  <c r="K5" i="3" l="1"/>
  <c r="K5" i="2"/>
  <c r="K4" i="2"/>
</calcChain>
</file>

<file path=xl/sharedStrings.xml><?xml version="1.0" encoding="utf-8"?>
<sst xmlns="http://schemas.openxmlformats.org/spreadsheetml/2006/main" count="276" uniqueCount="179">
  <si>
    <t>Shahristanskii pereval</t>
  </si>
  <si>
    <t>start_date</t>
  </si>
  <si>
    <t>end_date</t>
  </si>
  <si>
    <t>duration</t>
  </si>
  <si>
    <t>peak</t>
  </si>
  <si>
    <t>sum</t>
  </si>
  <si>
    <t>average</t>
  </si>
  <si>
    <t>median</t>
  </si>
  <si>
    <t>08/01/1929</t>
  </si>
  <si>
    <t>02/01/1930</t>
  </si>
  <si>
    <t>6</t>
  </si>
  <si>
    <t>-3.21</t>
  </si>
  <si>
    <t>-14.13</t>
  </si>
  <si>
    <t>-2.36</t>
  </si>
  <si>
    <t>-2.42</t>
  </si>
  <si>
    <t>08/01/1930</t>
  </si>
  <si>
    <t>12/01/1930</t>
  </si>
  <si>
    <t>4</t>
  </si>
  <si>
    <t>-2.19</t>
  </si>
  <si>
    <t>-7.87</t>
  </si>
  <si>
    <t>-1.97</t>
  </si>
  <si>
    <t>-2.01</t>
  </si>
  <si>
    <t>10/01/1931</t>
  </si>
  <si>
    <t>12/01/1931</t>
  </si>
  <si>
    <t>2</t>
  </si>
  <si>
    <t>-1</t>
  </si>
  <si>
    <t>-1.72</t>
  </si>
  <si>
    <t>-0.86</t>
  </si>
  <si>
    <t>07/01/1932</t>
  </si>
  <si>
    <t>12/01/1932</t>
  </si>
  <si>
    <t>5</t>
  </si>
  <si>
    <t>-2.47</t>
  </si>
  <si>
    <t>-7.23</t>
  </si>
  <si>
    <t>-1.45</t>
  </si>
  <si>
    <t>-1.58</t>
  </si>
  <si>
    <t>09/01/1933</t>
  </si>
  <si>
    <t>12/01/1933</t>
  </si>
  <si>
    <t>3</t>
  </si>
  <si>
    <t>-2.16</t>
  </si>
  <si>
    <t>-4.27</t>
  </si>
  <si>
    <t>-1.42</t>
  </si>
  <si>
    <t>-1.06</t>
  </si>
  <si>
    <t>10/01/1934</t>
  </si>
  <si>
    <t>01/01/1935</t>
  </si>
  <si>
    <t>-4.07</t>
  </si>
  <si>
    <t>-1.36</t>
  </si>
  <si>
    <t>-1.15</t>
  </si>
  <si>
    <t>12/01/1949</t>
  </si>
  <si>
    <t>10/01/1951</t>
  </si>
  <si>
    <t>22</t>
  </si>
  <si>
    <t>-2.09</t>
  </si>
  <si>
    <t>-21.68</t>
  </si>
  <si>
    <t>-0.99</t>
  </si>
  <si>
    <t>-0.98</t>
  </si>
  <si>
    <t>01/01/1953</t>
  </si>
  <si>
    <t>10/01/1953</t>
  </si>
  <si>
    <t>9</t>
  </si>
  <si>
    <t>-2.08</t>
  </si>
  <si>
    <t>-8.26</t>
  </si>
  <si>
    <t>-0.92</t>
  </si>
  <si>
    <t>-0.73</t>
  </si>
  <si>
    <t>05/01/1954</t>
  </si>
  <si>
    <t>07/01/1954</t>
  </si>
  <si>
    <t>-1.93</t>
  </si>
  <si>
    <t>-0.96</t>
  </si>
  <si>
    <t>12/01/1956</t>
  </si>
  <si>
    <t>06/01/1957</t>
  </si>
  <si>
    <t>-1.71</t>
  </si>
  <si>
    <t>-5.83</t>
  </si>
  <si>
    <t>-0.97</t>
  </si>
  <si>
    <t>02/01/1962</t>
  </si>
  <si>
    <t>07/01/1962</t>
  </si>
  <si>
    <t>-1.59</t>
  </si>
  <si>
    <t>-3.43</t>
  </si>
  <si>
    <t>-0.69</t>
  </si>
  <si>
    <t>-0.39</t>
  </si>
  <si>
    <t>05/01/1965</t>
  </si>
  <si>
    <t>09/01/1965</t>
  </si>
  <si>
    <t>-1.12</t>
  </si>
  <si>
    <t>-2.67</t>
  </si>
  <si>
    <t>-0.67</t>
  </si>
  <si>
    <t>04/01/1967</t>
  </si>
  <si>
    <t>06/01/1967</t>
  </si>
  <si>
    <t>-1.17</t>
  </si>
  <si>
    <t>-1.29</t>
  </si>
  <si>
    <t>-0.65</t>
  </si>
  <si>
    <t>05/01/1970</t>
  </si>
  <si>
    <t>12/01/1970</t>
  </si>
  <si>
    <t>7</t>
  </si>
  <si>
    <t>-1.32</t>
  </si>
  <si>
    <t>-4.19</t>
  </si>
  <si>
    <t>-0.6</t>
  </si>
  <si>
    <t>-0.43</t>
  </si>
  <si>
    <t>05/01/1971</t>
  </si>
  <si>
    <t>05/01/1972</t>
  </si>
  <si>
    <t>12</t>
  </si>
  <si>
    <t>-2.44</t>
  </si>
  <si>
    <t>-15.31</t>
  </si>
  <si>
    <t>-1.28</t>
  </si>
  <si>
    <t>-1.34</t>
  </si>
  <si>
    <t>11/01/1973</t>
  </si>
  <si>
    <t>09/01/1974</t>
  </si>
  <si>
    <t>10</t>
  </si>
  <si>
    <t>-10.22</t>
  </si>
  <si>
    <t>-1.02</t>
  </si>
  <si>
    <t>11/01/1976</t>
  </si>
  <si>
    <t>10/01/1977</t>
  </si>
  <si>
    <t>11</t>
  </si>
  <si>
    <t>-1.56</t>
  </si>
  <si>
    <t>-8.46</t>
  </si>
  <si>
    <t>-0.77</t>
  </si>
  <si>
    <t>-0.71</t>
  </si>
  <si>
    <t>05/01/1982</t>
  </si>
  <si>
    <t>10/01/1982</t>
  </si>
  <si>
    <t>-1.52</t>
  </si>
  <si>
    <t>-5.14</t>
  </si>
  <si>
    <t>-1.03</t>
  </si>
  <si>
    <t>-1.01</t>
  </si>
  <si>
    <t>06/01/1984</t>
  </si>
  <si>
    <t>02/01/1985</t>
  </si>
  <si>
    <t>8</t>
  </si>
  <si>
    <t>-1.89</t>
  </si>
  <si>
    <t>-9.46</t>
  </si>
  <si>
    <t>-1.18</t>
  </si>
  <si>
    <t>-1.3</t>
  </si>
  <si>
    <t>05/01/1985</t>
  </si>
  <si>
    <t>06/01/1987</t>
  </si>
  <si>
    <t>25</t>
  </si>
  <si>
    <t>-1.95</t>
  </si>
  <si>
    <t>-22.54</t>
  </si>
  <si>
    <t>-0.9</t>
  </si>
  <si>
    <t>-0.87</t>
  </si>
  <si>
    <t>04/01/1989</t>
  </si>
  <si>
    <t>06/01/1990</t>
  </si>
  <si>
    <t>14</t>
  </si>
  <si>
    <t>-1.51</t>
  </si>
  <si>
    <t>-10.85</t>
  </si>
  <si>
    <t>-0.62</t>
  </si>
  <si>
    <t>12/01/1990</t>
  </si>
  <si>
    <t>05/01/1991</t>
  </si>
  <si>
    <t>-4.15</t>
  </si>
  <si>
    <t>-0.83</t>
  </si>
  <si>
    <t>-0.82</t>
  </si>
  <si>
    <t>07/01/1994</t>
  </si>
  <si>
    <t>09/01/1994</t>
  </si>
  <si>
    <t>-1.05</t>
  </si>
  <si>
    <t>-2.02</t>
  </si>
  <si>
    <t>03/01/1997</t>
  </si>
  <si>
    <t>05/01/1997</t>
  </si>
  <si>
    <t>-1.77</t>
  </si>
  <si>
    <t>-3.17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</si>
  <si>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</si>
  <si>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</si>
  <si>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</si>
  <si>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</si>
  <si>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</si>
  <si>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</si>
  <si>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</si>
  <si>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</si>
  <si>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</si>
  <si>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</si>
  <si>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</si>
  <si>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</si>
  <si>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</si>
  <si>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</si>
  <si>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</si>
  <si>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</si>
  <si>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</si>
  <si>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</si>
  <si>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</si>
  <si>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</si>
  <si>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</si>
  <si>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Slope</t>
  </si>
  <si>
    <t>K calculated</t>
  </si>
  <si>
    <t>Log Q</t>
  </si>
  <si>
    <t>Q</t>
  </si>
  <si>
    <t>K (0.2)</t>
  </si>
  <si>
    <t>K (0.3)</t>
  </si>
  <si>
    <t>K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</si>
</sst>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opLeftCell="A10" workbookViewId="0">
      <selection activeCell="I3" sqref="I3:I26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151</v>
      </c>
    </row>
    <row r="3" spans="1:9" x14ac:dyDescent="0.35">
      <c r="A3" t="s">
        <v>81</v>
      </c>
      <c r="B3" t="s">
        <v>82</v>
      </c>
      <c r="C3" t="s">
        <v>24</v>
      </c>
      <c r="D3" t="s">
        <v>83</v>
      </c>
      <c r="E3" t="s">
        <v>84</v>
      </c>
      <c r="F3" t="s">
        <v>85</v>
      </c>
      <c r="G3" t="s">
        <v>85</v>
      </c>
      <c r="H3">
        <f>C3*1</f>
        <v>2</v>
      </c>
      <c r="I3">
        <f>E3*-1</f>
        <v>1.29</v>
      </c>
    </row>
    <row r="4" spans="1:9" x14ac:dyDescent="0.35">
      <c r="A4" t="s">
        <v>22</v>
      </c>
      <c r="B4" t="s">
        <v>23</v>
      </c>
      <c r="C4" t="s">
        <v>24</v>
      </c>
      <c r="D4" t="s">
        <v>25</v>
      </c>
      <c r="E4" t="s">
        <v>26</v>
      </c>
      <c r="F4" t="s">
        <v>27</v>
      </c>
      <c r="G4" t="s">
        <v>27</v>
      </c>
      <c r="H4">
        <f>C4*1</f>
        <v>2</v>
      </c>
      <c r="I4">
        <f>E4*-1</f>
        <v>1.72</v>
      </c>
    </row>
    <row r="5" spans="1:9" x14ac:dyDescent="0.35">
      <c r="A5" t="s">
        <v>61</v>
      </c>
      <c r="B5" t="s">
        <v>62</v>
      </c>
      <c r="C5" t="s">
        <v>24</v>
      </c>
      <c r="D5" t="s">
        <v>46</v>
      </c>
      <c r="E5" t="s">
        <v>63</v>
      </c>
      <c r="F5" t="s">
        <v>64</v>
      </c>
      <c r="G5" t="s">
        <v>64</v>
      </c>
      <c r="H5">
        <f>C5*1</f>
        <v>2</v>
      </c>
      <c r="I5">
        <f>E5*-1</f>
        <v>1.93</v>
      </c>
    </row>
    <row r="6" spans="1:9" x14ac:dyDescent="0.35">
      <c r="A6" t="s">
        <v>143</v>
      </c>
      <c r="B6" t="s">
        <v>144</v>
      </c>
      <c r="C6" t="s">
        <v>24</v>
      </c>
      <c r="D6" t="s">
        <v>145</v>
      </c>
      <c r="E6" t="s">
        <v>146</v>
      </c>
      <c r="F6" t="s">
        <v>117</v>
      </c>
      <c r="G6" t="s">
        <v>117</v>
      </c>
      <c r="H6">
        <f>C6*1</f>
        <v>2</v>
      </c>
      <c r="I6">
        <f>E6*-1</f>
        <v>2.02</v>
      </c>
    </row>
    <row r="7" spans="1:9" x14ac:dyDescent="0.35">
      <c r="A7" t="s">
        <v>76</v>
      </c>
      <c r="B7" t="s">
        <v>77</v>
      </c>
      <c r="C7" t="s">
        <v>17</v>
      </c>
      <c r="D7" t="s">
        <v>78</v>
      </c>
      <c r="E7" t="s">
        <v>79</v>
      </c>
      <c r="F7" t="s">
        <v>80</v>
      </c>
      <c r="G7" t="s">
        <v>80</v>
      </c>
      <c r="H7">
        <f>C7*1</f>
        <v>4</v>
      </c>
      <c r="I7">
        <f>E7*-1</f>
        <v>2.67</v>
      </c>
    </row>
    <row r="8" spans="1:9" x14ac:dyDescent="0.35">
      <c r="A8" t="s">
        <v>147</v>
      </c>
      <c r="B8" t="s">
        <v>148</v>
      </c>
      <c r="C8" t="s">
        <v>24</v>
      </c>
      <c r="D8" t="s">
        <v>149</v>
      </c>
      <c r="E8" t="s">
        <v>150</v>
      </c>
      <c r="F8" t="s">
        <v>34</v>
      </c>
      <c r="G8" t="s">
        <v>34</v>
      </c>
      <c r="H8">
        <f>C8*1</f>
        <v>2</v>
      </c>
      <c r="I8">
        <f>E8*-1</f>
        <v>3.17</v>
      </c>
    </row>
    <row r="9" spans="1:9" x14ac:dyDescent="0.35">
      <c r="A9" t="s">
        <v>70</v>
      </c>
      <c r="B9" t="s">
        <v>71</v>
      </c>
      <c r="C9" t="s">
        <v>30</v>
      </c>
      <c r="D9" t="s">
        <v>72</v>
      </c>
      <c r="E9" t="s">
        <v>73</v>
      </c>
      <c r="F9" t="s">
        <v>74</v>
      </c>
      <c r="G9" t="s">
        <v>75</v>
      </c>
      <c r="H9">
        <f>C9*1</f>
        <v>5</v>
      </c>
      <c r="I9">
        <f>E9*-1</f>
        <v>3.43</v>
      </c>
    </row>
    <row r="10" spans="1:9" x14ac:dyDescent="0.35">
      <c r="A10" t="s">
        <v>42</v>
      </c>
      <c r="B10" t="s">
        <v>43</v>
      </c>
      <c r="C10" t="s">
        <v>37</v>
      </c>
      <c r="D10" t="s">
        <v>31</v>
      </c>
      <c r="E10" t="s">
        <v>44</v>
      </c>
      <c r="F10" t="s">
        <v>45</v>
      </c>
      <c r="G10" t="s">
        <v>46</v>
      </c>
      <c r="H10">
        <f>C10*1</f>
        <v>3</v>
      </c>
      <c r="I10">
        <f>E10*-1</f>
        <v>4.07</v>
      </c>
    </row>
    <row r="11" spans="1:9" x14ac:dyDescent="0.35">
      <c r="A11" t="s">
        <v>138</v>
      </c>
      <c r="B11" t="s">
        <v>139</v>
      </c>
      <c r="C11" t="s">
        <v>30</v>
      </c>
      <c r="D11" t="s">
        <v>89</v>
      </c>
      <c r="E11" t="s">
        <v>140</v>
      </c>
      <c r="F11" t="s">
        <v>141</v>
      </c>
      <c r="G11" t="s">
        <v>142</v>
      </c>
      <c r="H11">
        <f>C11*1</f>
        <v>5</v>
      </c>
      <c r="I11">
        <f>E11*-1</f>
        <v>4.1500000000000004</v>
      </c>
    </row>
    <row r="12" spans="1:9" x14ac:dyDescent="0.35">
      <c r="A12" t="s">
        <v>86</v>
      </c>
      <c r="B12" t="s">
        <v>87</v>
      </c>
      <c r="C12" t="s">
        <v>88</v>
      </c>
      <c r="D12" t="s">
        <v>89</v>
      </c>
      <c r="E12" t="s">
        <v>90</v>
      </c>
      <c r="F12" t="s">
        <v>91</v>
      </c>
      <c r="G12" t="s">
        <v>92</v>
      </c>
      <c r="H12">
        <f>C12*1</f>
        <v>7</v>
      </c>
      <c r="I12">
        <f>E12*-1</f>
        <v>4.1900000000000004</v>
      </c>
    </row>
    <row r="13" spans="1:9" x14ac:dyDescent="0.35">
      <c r="A13" t="s">
        <v>35</v>
      </c>
      <c r="B13" t="s">
        <v>36</v>
      </c>
      <c r="C13" t="s">
        <v>37</v>
      </c>
      <c r="D13" t="s">
        <v>38</v>
      </c>
      <c r="E13" t="s">
        <v>39</v>
      </c>
      <c r="F13" t="s">
        <v>40</v>
      </c>
      <c r="G13" t="s">
        <v>41</v>
      </c>
      <c r="H13">
        <f>C13*1</f>
        <v>3</v>
      </c>
      <c r="I13">
        <f>E13*-1</f>
        <v>4.2699999999999996</v>
      </c>
    </row>
    <row r="14" spans="1:9" x14ac:dyDescent="0.35">
      <c r="A14" t="s">
        <v>112</v>
      </c>
      <c r="B14" t="s">
        <v>113</v>
      </c>
      <c r="C14" t="s">
        <v>30</v>
      </c>
      <c r="D14" t="s">
        <v>114</v>
      </c>
      <c r="E14" t="s">
        <v>115</v>
      </c>
      <c r="F14" t="s">
        <v>116</v>
      </c>
      <c r="G14" t="s">
        <v>117</v>
      </c>
      <c r="H14">
        <f>C14*1</f>
        <v>5</v>
      </c>
      <c r="I14">
        <f>E14*-1</f>
        <v>5.14</v>
      </c>
    </row>
    <row r="15" spans="1:9" x14ac:dyDescent="0.35">
      <c r="A15" t="s">
        <v>65</v>
      </c>
      <c r="B15" t="s">
        <v>66</v>
      </c>
      <c r="C15" t="s">
        <v>10</v>
      </c>
      <c r="D15" t="s">
        <v>67</v>
      </c>
      <c r="E15" t="s">
        <v>68</v>
      </c>
      <c r="F15" t="s">
        <v>69</v>
      </c>
      <c r="G15" t="s">
        <v>27</v>
      </c>
      <c r="H15">
        <f>C15*1</f>
        <v>6</v>
      </c>
      <c r="I15">
        <f>E15*-1</f>
        <v>5.83</v>
      </c>
    </row>
    <row r="16" spans="1:9" x14ac:dyDescent="0.35">
      <c r="A16" t="s">
        <v>28</v>
      </c>
      <c r="B16" t="s">
        <v>29</v>
      </c>
      <c r="C16" t="s">
        <v>30</v>
      </c>
      <c r="D16" t="s">
        <v>31</v>
      </c>
      <c r="E16" t="s">
        <v>32</v>
      </c>
      <c r="F16" t="s">
        <v>33</v>
      </c>
      <c r="G16" t="s">
        <v>34</v>
      </c>
      <c r="H16">
        <f>C16*1</f>
        <v>5</v>
      </c>
      <c r="I16">
        <f>E16*-1</f>
        <v>7.23</v>
      </c>
    </row>
    <row r="17" spans="1:9" x14ac:dyDescent="0.35">
      <c r="A17" t="s">
        <v>15</v>
      </c>
      <c r="B17" t="s">
        <v>16</v>
      </c>
      <c r="C17" t="s">
        <v>17</v>
      </c>
      <c r="D17" t="s">
        <v>18</v>
      </c>
      <c r="E17" t="s">
        <v>19</v>
      </c>
      <c r="F17" t="s">
        <v>20</v>
      </c>
      <c r="G17" t="s">
        <v>21</v>
      </c>
      <c r="H17">
        <f>C17*1</f>
        <v>4</v>
      </c>
      <c r="I17">
        <f>E17*-1</f>
        <v>7.87</v>
      </c>
    </row>
    <row r="18" spans="1:9" x14ac:dyDescent="0.35">
      <c r="A18" t="s">
        <v>54</v>
      </c>
      <c r="B18" t="s">
        <v>55</v>
      </c>
      <c r="C18" t="s">
        <v>56</v>
      </c>
      <c r="D18" t="s">
        <v>57</v>
      </c>
      <c r="E18" t="s">
        <v>58</v>
      </c>
      <c r="F18" t="s">
        <v>59</v>
      </c>
      <c r="G18" t="s">
        <v>60</v>
      </c>
      <c r="H18">
        <f>C18*1</f>
        <v>9</v>
      </c>
      <c r="I18">
        <f>E18*-1</f>
        <v>8.26</v>
      </c>
    </row>
    <row r="19" spans="1:9" x14ac:dyDescent="0.35">
      <c r="A19" t="s">
        <v>105</v>
      </c>
      <c r="B19" t="s">
        <v>106</v>
      </c>
      <c r="C19" t="s">
        <v>107</v>
      </c>
      <c r="D19" t="s">
        <v>108</v>
      </c>
      <c r="E19" t="s">
        <v>109</v>
      </c>
      <c r="F19" t="s">
        <v>110</v>
      </c>
      <c r="G19" t="s">
        <v>111</v>
      </c>
      <c r="H19">
        <f>C19*1</f>
        <v>11</v>
      </c>
      <c r="I19">
        <f>E19*-1</f>
        <v>8.4600000000000009</v>
      </c>
    </row>
    <row r="20" spans="1:9" x14ac:dyDescent="0.35">
      <c r="A20" t="s">
        <v>118</v>
      </c>
      <c r="B20" t="s">
        <v>119</v>
      </c>
      <c r="C20" t="s">
        <v>120</v>
      </c>
      <c r="D20" t="s">
        <v>121</v>
      </c>
      <c r="E20" t="s">
        <v>122</v>
      </c>
      <c r="F20" t="s">
        <v>123</v>
      </c>
      <c r="G20" t="s">
        <v>124</v>
      </c>
      <c r="H20">
        <f>C20*1</f>
        <v>8</v>
      </c>
      <c r="I20">
        <f>E20*-1</f>
        <v>9.4600000000000009</v>
      </c>
    </row>
    <row r="21" spans="1:9" x14ac:dyDescent="0.35">
      <c r="A21" t="s">
        <v>100</v>
      </c>
      <c r="B21" t="s">
        <v>101</v>
      </c>
      <c r="C21" t="s">
        <v>102</v>
      </c>
      <c r="D21" t="s">
        <v>45</v>
      </c>
      <c r="E21" t="s">
        <v>103</v>
      </c>
      <c r="F21" t="s">
        <v>104</v>
      </c>
      <c r="G21" t="s">
        <v>53</v>
      </c>
      <c r="H21">
        <f>C21*1</f>
        <v>10</v>
      </c>
      <c r="I21">
        <f>E21*-1</f>
        <v>10.220000000000001</v>
      </c>
    </row>
    <row r="22" spans="1:9" x14ac:dyDescent="0.35">
      <c r="A22" t="s">
        <v>132</v>
      </c>
      <c r="B22" t="s">
        <v>133</v>
      </c>
      <c r="C22" t="s">
        <v>134</v>
      </c>
      <c r="D22" t="s">
        <v>135</v>
      </c>
      <c r="E22" t="s">
        <v>136</v>
      </c>
      <c r="F22" t="s">
        <v>110</v>
      </c>
      <c r="G22" t="s">
        <v>137</v>
      </c>
      <c r="H22">
        <f>C22*1</f>
        <v>14</v>
      </c>
      <c r="I22">
        <f>E22*-1</f>
        <v>10.85</v>
      </c>
    </row>
    <row r="23" spans="1:9" x14ac:dyDescent="0.35">
      <c r="A23" t="s">
        <v>8</v>
      </c>
      <c r="B23" t="s">
        <v>9</v>
      </c>
      <c r="C23" t="s">
        <v>10</v>
      </c>
      <c r="D23" t="s">
        <v>11</v>
      </c>
      <c r="E23" t="s">
        <v>12</v>
      </c>
      <c r="F23" t="s">
        <v>13</v>
      </c>
      <c r="G23" t="s">
        <v>14</v>
      </c>
      <c r="H23">
        <f>C23*1</f>
        <v>6</v>
      </c>
      <c r="I23">
        <f>E23*-1</f>
        <v>14.13</v>
      </c>
    </row>
    <row r="24" spans="1:9" x14ac:dyDescent="0.35">
      <c r="A24" t="s">
        <v>93</v>
      </c>
      <c r="B24" t="s">
        <v>94</v>
      </c>
      <c r="C24" t="s">
        <v>95</v>
      </c>
      <c r="D24" t="s">
        <v>96</v>
      </c>
      <c r="E24" t="s">
        <v>97</v>
      </c>
      <c r="F24" t="s">
        <v>98</v>
      </c>
      <c r="G24" t="s">
        <v>99</v>
      </c>
      <c r="H24">
        <f>C24*1</f>
        <v>12</v>
      </c>
      <c r="I24">
        <f>E24*-1</f>
        <v>15.31</v>
      </c>
    </row>
    <row r="25" spans="1:9" x14ac:dyDescent="0.35">
      <c r="A25" t="s">
        <v>47</v>
      </c>
      <c r="B25" t="s">
        <v>48</v>
      </c>
      <c r="C25" t="s">
        <v>49</v>
      </c>
      <c r="D25" t="s">
        <v>50</v>
      </c>
      <c r="E25" t="s">
        <v>51</v>
      </c>
      <c r="F25" t="s">
        <v>52</v>
      </c>
      <c r="G25" t="s">
        <v>53</v>
      </c>
      <c r="H25">
        <f>C25*1</f>
        <v>22</v>
      </c>
      <c r="I25">
        <f>E25*-1</f>
        <v>21.68</v>
      </c>
    </row>
    <row r="26" spans="1:9" x14ac:dyDescent="0.35">
      <c r="A26" t="s">
        <v>125</v>
      </c>
      <c r="B26" t="s">
        <v>126</v>
      </c>
      <c r="C26" t="s">
        <v>127</v>
      </c>
      <c r="D26" t="s">
        <v>128</v>
      </c>
      <c r="E26" t="s">
        <v>129</v>
      </c>
      <c r="F26" t="s">
        <v>130</v>
      </c>
      <c r="G26" t="s">
        <v>131</v>
      </c>
      <c r="H26">
        <f>C26*1</f>
        <v>25</v>
      </c>
      <c r="I26">
        <f>E26*-1</f>
        <v>22.54</v>
      </c>
    </row>
  </sheetData>
  <sortState xmlns:xlrd2="http://schemas.microsoft.com/office/spreadsheetml/2017/richdata2" ref="A3:I27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57FD8-A887-4359-B3FC-0BB7ABC7EB60}">
  <dimension ref="A1:K35"/>
  <sheetViews>
    <sheetView topLeftCell="A19" workbookViewId="0">
      <selection activeCell="D29" sqref="D29:D35"/>
    </sheetView>
  </sheetViews>
  <sheetFormatPr defaultRowHeight="14.5" x14ac:dyDescent="0.35"/>
  <sheetData>
    <row r="1" spans="1:11" x14ac:dyDescent="0.35">
      <c r="A1" t="s">
        <v>152</v>
      </c>
      <c r="B1" t="s">
        <v>153</v>
      </c>
      <c r="C1" t="s">
        <v>154</v>
      </c>
      <c r="D1" t="s">
        <v>155</v>
      </c>
      <c r="E1" t="s">
        <v>156</v>
      </c>
      <c r="F1" t="s">
        <v>157</v>
      </c>
      <c r="G1" t="s">
        <v>158</v>
      </c>
      <c r="H1" t="s">
        <v>159</v>
      </c>
      <c r="J1" t="s">
        <v>160</v>
      </c>
      <c r="K1">
        <f>COUNT(C2:C25)</f>
        <v>24</v>
      </c>
    </row>
    <row r="2" spans="1:11" x14ac:dyDescent="0.35">
      <c r="A2">
        <v>1</v>
      </c>
      <c r="B2" t="s">
        <v>22</v>
      </c>
      <c r="C2">
        <v>2</v>
      </c>
      <c r="D2">
        <f t="shared" ref="D2:D25" si="0">LOG(C2)</f>
        <v>0.3010299956639812</v>
      </c>
      <c r="E2">
        <f t="shared" ref="E2:E25" si="1">(D2-$K$3)^2</f>
        <v>0.19142339620638849</v>
      </c>
      <c r="F2">
        <f t="shared" ref="F2:F25" si="2">(D2-$K$3)^3</f>
        <v>-8.3751486824932164E-2</v>
      </c>
      <c r="G2">
        <f t="shared" ref="G2:G25" si="3">($K$1+1)/A2</f>
        <v>25</v>
      </c>
      <c r="H2">
        <f t="shared" ref="H2:H25" si="4">1/G2</f>
        <v>0.04</v>
      </c>
      <c r="J2" t="s">
        <v>161</v>
      </c>
      <c r="K2">
        <f>AVERAGE(C2:C25)</f>
        <v>7.25</v>
      </c>
    </row>
    <row r="3" spans="1:11" x14ac:dyDescent="0.35">
      <c r="A3">
        <v>2</v>
      </c>
      <c r="B3" t="s">
        <v>61</v>
      </c>
      <c r="C3">
        <v>2</v>
      </c>
      <c r="D3">
        <f t="shared" si="0"/>
        <v>0.3010299956639812</v>
      </c>
      <c r="E3">
        <f t="shared" si="1"/>
        <v>0.19142339620638849</v>
      </c>
      <c r="F3">
        <f t="shared" si="2"/>
        <v>-8.3751486824932164E-2</v>
      </c>
      <c r="G3">
        <f t="shared" si="3"/>
        <v>12.5</v>
      </c>
      <c r="H3">
        <f t="shared" si="4"/>
        <v>0.08</v>
      </c>
      <c r="J3" t="s">
        <v>162</v>
      </c>
      <c r="K3">
        <f>AVERAGE(D2:D25)</f>
        <v>0.73854959088959904</v>
      </c>
    </row>
    <row r="4" spans="1:11" x14ac:dyDescent="0.35">
      <c r="A4">
        <v>3</v>
      </c>
      <c r="B4" t="s">
        <v>81</v>
      </c>
      <c r="C4">
        <v>2</v>
      </c>
      <c r="D4">
        <f t="shared" si="0"/>
        <v>0.3010299956639812</v>
      </c>
      <c r="E4">
        <f t="shared" si="1"/>
        <v>0.19142339620638849</v>
      </c>
      <c r="F4">
        <f t="shared" si="2"/>
        <v>-8.3751486824932164E-2</v>
      </c>
      <c r="G4">
        <f t="shared" si="3"/>
        <v>8.3333333333333339</v>
      </c>
      <c r="H4">
        <f t="shared" si="4"/>
        <v>0.12</v>
      </c>
      <c r="J4" t="s">
        <v>163</v>
      </c>
      <c r="K4">
        <f>SUM(E2:E25)</f>
        <v>2.4670964602736221</v>
      </c>
    </row>
    <row r="5" spans="1:11" x14ac:dyDescent="0.35">
      <c r="A5">
        <v>4</v>
      </c>
      <c r="B5" t="s">
        <v>143</v>
      </c>
      <c r="C5">
        <v>2</v>
      </c>
      <c r="D5">
        <f t="shared" si="0"/>
        <v>0.3010299956639812</v>
      </c>
      <c r="E5">
        <f t="shared" si="1"/>
        <v>0.19142339620638849</v>
      </c>
      <c r="F5">
        <f t="shared" si="2"/>
        <v>-8.3751486824932164E-2</v>
      </c>
      <c r="G5">
        <f t="shared" si="3"/>
        <v>6.25</v>
      </c>
      <c r="H5">
        <f t="shared" si="4"/>
        <v>0.16</v>
      </c>
      <c r="J5" t="s">
        <v>164</v>
      </c>
      <c r="K5">
        <f>SUM(F2:F25)</f>
        <v>0.2157851934336146</v>
      </c>
    </row>
    <row r="6" spans="1:11" x14ac:dyDescent="0.35">
      <c r="A6">
        <v>5</v>
      </c>
      <c r="B6" t="s">
        <v>147</v>
      </c>
      <c r="C6">
        <v>2</v>
      </c>
      <c r="D6">
        <f t="shared" si="0"/>
        <v>0.3010299956639812</v>
      </c>
      <c r="E6">
        <f t="shared" si="1"/>
        <v>0.19142339620638849</v>
      </c>
      <c r="F6">
        <f t="shared" si="2"/>
        <v>-8.3751486824932164E-2</v>
      </c>
      <c r="G6">
        <f t="shared" si="3"/>
        <v>5</v>
      </c>
      <c r="H6">
        <f t="shared" si="4"/>
        <v>0.2</v>
      </c>
      <c r="J6" t="s">
        <v>165</v>
      </c>
      <c r="K6">
        <f>VAR(D2:D25)</f>
        <v>0.10726506349015731</v>
      </c>
    </row>
    <row r="7" spans="1:11" x14ac:dyDescent="0.35">
      <c r="A7">
        <v>6</v>
      </c>
      <c r="B7" t="s">
        <v>35</v>
      </c>
      <c r="C7">
        <v>3</v>
      </c>
      <c r="D7">
        <f t="shared" si="0"/>
        <v>0.47712125471966244</v>
      </c>
      <c r="E7">
        <f t="shared" si="1"/>
        <v>6.8344774952581386E-2</v>
      </c>
      <c r="F7">
        <f t="shared" si="2"/>
        <v>-1.7867260801762111E-2</v>
      </c>
      <c r="G7">
        <f t="shared" si="3"/>
        <v>4.166666666666667</v>
      </c>
      <c r="H7">
        <f t="shared" si="4"/>
        <v>0.24</v>
      </c>
      <c r="J7" t="s">
        <v>166</v>
      </c>
      <c r="K7">
        <f>STDEV(D2:D25)</f>
        <v>0.3275134554337536</v>
      </c>
    </row>
    <row r="8" spans="1:11" x14ac:dyDescent="0.35">
      <c r="A8">
        <v>7</v>
      </c>
      <c r="B8" t="s">
        <v>42</v>
      </c>
      <c r="C8">
        <v>3</v>
      </c>
      <c r="D8">
        <f t="shared" si="0"/>
        <v>0.47712125471966244</v>
      </c>
      <c r="E8">
        <f t="shared" si="1"/>
        <v>6.8344774952581386E-2</v>
      </c>
      <c r="F8">
        <f t="shared" si="2"/>
        <v>-1.7867260801762111E-2</v>
      </c>
      <c r="G8">
        <f t="shared" si="3"/>
        <v>3.5714285714285716</v>
      </c>
      <c r="H8">
        <f t="shared" si="4"/>
        <v>0.27999999999999997</v>
      </c>
      <c r="J8" t="s">
        <v>167</v>
      </c>
      <c r="K8">
        <f>SKEW(D2:D25)</f>
        <v>0.29133651775964509</v>
      </c>
    </row>
    <row r="9" spans="1:11" x14ac:dyDescent="0.35">
      <c r="A9">
        <v>8</v>
      </c>
      <c r="B9" t="s">
        <v>15</v>
      </c>
      <c r="C9">
        <v>4</v>
      </c>
      <c r="D9">
        <f t="shared" si="0"/>
        <v>0.6020599913279624</v>
      </c>
      <c r="E9">
        <f t="shared" si="1"/>
        <v>1.862941078849592E-2</v>
      </c>
      <c r="F9">
        <f t="shared" si="2"/>
        <v>-2.5427208185910418E-3</v>
      </c>
      <c r="G9">
        <f t="shared" si="3"/>
        <v>3.125</v>
      </c>
      <c r="H9">
        <f t="shared" si="4"/>
        <v>0.32</v>
      </c>
      <c r="J9" t="s">
        <v>168</v>
      </c>
      <c r="K9">
        <v>0.2</v>
      </c>
    </row>
    <row r="10" spans="1:11" x14ac:dyDescent="0.35">
      <c r="A10">
        <v>9</v>
      </c>
      <c r="B10" t="s">
        <v>76</v>
      </c>
      <c r="C10">
        <v>4</v>
      </c>
      <c r="D10">
        <f t="shared" si="0"/>
        <v>0.6020599913279624</v>
      </c>
      <c r="E10">
        <f t="shared" si="1"/>
        <v>1.862941078849592E-2</v>
      </c>
      <c r="F10">
        <f t="shared" si="2"/>
        <v>-2.5427208185910418E-3</v>
      </c>
      <c r="G10">
        <f t="shared" si="3"/>
        <v>2.7777777777777777</v>
      </c>
      <c r="H10">
        <f t="shared" si="4"/>
        <v>0.36</v>
      </c>
      <c r="J10" t="s">
        <v>169</v>
      </c>
      <c r="K10">
        <v>0.3</v>
      </c>
    </row>
    <row r="11" spans="1:11" x14ac:dyDescent="0.35">
      <c r="A11">
        <v>10</v>
      </c>
      <c r="B11" t="s">
        <v>28</v>
      </c>
      <c r="C11">
        <v>5</v>
      </c>
      <c r="D11">
        <f t="shared" si="0"/>
        <v>0.69897000433601886</v>
      </c>
      <c r="E11">
        <f t="shared" si="1"/>
        <v>1.566543671752345E-3</v>
      </c>
      <c r="F11">
        <f t="shared" si="2"/>
        <v>-6.2003150846085239E-5</v>
      </c>
      <c r="G11">
        <f t="shared" si="3"/>
        <v>2.5</v>
      </c>
      <c r="H11">
        <f t="shared" si="4"/>
        <v>0.4</v>
      </c>
    </row>
    <row r="12" spans="1:11" x14ac:dyDescent="0.35">
      <c r="A12">
        <v>11</v>
      </c>
      <c r="B12" t="s">
        <v>70</v>
      </c>
      <c r="C12">
        <v>5</v>
      </c>
      <c r="D12">
        <f t="shared" si="0"/>
        <v>0.69897000433601886</v>
      </c>
      <c r="E12">
        <f t="shared" si="1"/>
        <v>1.566543671752345E-3</v>
      </c>
      <c r="F12">
        <f t="shared" si="2"/>
        <v>-6.2003150846085239E-5</v>
      </c>
      <c r="G12">
        <f t="shared" si="3"/>
        <v>2.2727272727272729</v>
      </c>
      <c r="H12">
        <f t="shared" si="4"/>
        <v>0.43999999999999995</v>
      </c>
    </row>
    <row r="13" spans="1:11" x14ac:dyDescent="0.35">
      <c r="A13">
        <v>12</v>
      </c>
      <c r="B13" t="s">
        <v>112</v>
      </c>
      <c r="C13">
        <v>5</v>
      </c>
      <c r="D13">
        <f t="shared" si="0"/>
        <v>0.69897000433601886</v>
      </c>
      <c r="E13">
        <f t="shared" si="1"/>
        <v>1.566543671752345E-3</v>
      </c>
      <c r="F13">
        <f t="shared" si="2"/>
        <v>-6.2003150846085239E-5</v>
      </c>
      <c r="G13">
        <f t="shared" si="3"/>
        <v>2.0833333333333335</v>
      </c>
      <c r="H13">
        <f t="shared" si="4"/>
        <v>0.48</v>
      </c>
    </row>
    <row r="14" spans="1:11" x14ac:dyDescent="0.35">
      <c r="A14">
        <v>13</v>
      </c>
      <c r="B14" t="s">
        <v>138</v>
      </c>
      <c r="C14">
        <v>5</v>
      </c>
      <c r="D14">
        <f t="shared" si="0"/>
        <v>0.69897000433601886</v>
      </c>
      <c r="E14">
        <f t="shared" si="1"/>
        <v>1.566543671752345E-3</v>
      </c>
      <c r="F14">
        <f t="shared" si="2"/>
        <v>-6.2003150846085239E-5</v>
      </c>
      <c r="G14">
        <f t="shared" si="3"/>
        <v>1.9230769230769231</v>
      </c>
      <c r="H14">
        <f t="shared" si="4"/>
        <v>0.52</v>
      </c>
    </row>
    <row r="15" spans="1:11" x14ac:dyDescent="0.35">
      <c r="A15">
        <v>14</v>
      </c>
      <c r="B15" t="s">
        <v>8</v>
      </c>
      <c r="C15">
        <v>6</v>
      </c>
      <c r="D15">
        <f t="shared" si="0"/>
        <v>0.77815125038364363</v>
      </c>
      <c r="E15">
        <f t="shared" si="1"/>
        <v>1.5682914346822523E-3</v>
      </c>
      <c r="F15">
        <f t="shared" si="2"/>
        <v>6.2106943383713234E-5</v>
      </c>
      <c r="G15">
        <f t="shared" si="3"/>
        <v>1.7857142857142858</v>
      </c>
      <c r="H15">
        <f t="shared" si="4"/>
        <v>0.55999999999999994</v>
      </c>
    </row>
    <row r="16" spans="1:11" x14ac:dyDescent="0.35">
      <c r="A16">
        <v>15</v>
      </c>
      <c r="B16" t="s">
        <v>65</v>
      </c>
      <c r="C16">
        <v>6</v>
      </c>
      <c r="D16">
        <f t="shared" si="0"/>
        <v>0.77815125038364363</v>
      </c>
      <c r="E16">
        <f t="shared" si="1"/>
        <v>1.5682914346822523E-3</v>
      </c>
      <c r="F16">
        <f t="shared" si="2"/>
        <v>6.2106943383713234E-5</v>
      </c>
      <c r="G16">
        <f t="shared" si="3"/>
        <v>1.6666666666666667</v>
      </c>
      <c r="H16">
        <f t="shared" si="4"/>
        <v>0.6</v>
      </c>
    </row>
    <row r="17" spans="1:8" x14ac:dyDescent="0.35">
      <c r="A17">
        <v>16</v>
      </c>
      <c r="B17" t="s">
        <v>86</v>
      </c>
      <c r="C17">
        <v>7</v>
      </c>
      <c r="D17">
        <f t="shared" si="0"/>
        <v>0.84509804001425681</v>
      </c>
      <c r="E17">
        <f t="shared" si="1"/>
        <v>1.1352572010869786E-2</v>
      </c>
      <c r="F17">
        <f t="shared" si="2"/>
        <v>1.2095989413341733E-3</v>
      </c>
      <c r="G17">
        <f t="shared" si="3"/>
        <v>1.5625</v>
      </c>
      <c r="H17">
        <f t="shared" si="4"/>
        <v>0.64</v>
      </c>
    </row>
    <row r="18" spans="1:8" x14ac:dyDescent="0.35">
      <c r="A18">
        <v>17</v>
      </c>
      <c r="B18" t="s">
        <v>118</v>
      </c>
      <c r="C18">
        <v>8</v>
      </c>
      <c r="D18">
        <f t="shared" si="0"/>
        <v>0.90308998699194354</v>
      </c>
      <c r="E18">
        <f t="shared" si="1"/>
        <v>2.7073541949516423E-2</v>
      </c>
      <c r="F18">
        <f t="shared" si="2"/>
        <v>4.4546913162668723E-3</v>
      </c>
      <c r="G18">
        <f t="shared" si="3"/>
        <v>1.4705882352941178</v>
      </c>
      <c r="H18">
        <f t="shared" si="4"/>
        <v>0.67999999999999994</v>
      </c>
    </row>
    <row r="19" spans="1:8" x14ac:dyDescent="0.35">
      <c r="A19">
        <v>18</v>
      </c>
      <c r="B19" t="s">
        <v>54</v>
      </c>
      <c r="C19">
        <v>9</v>
      </c>
      <c r="D19">
        <f t="shared" si="0"/>
        <v>0.95424250943932487</v>
      </c>
      <c r="E19">
        <f t="shared" si="1"/>
        <v>4.6523435112498665E-2</v>
      </c>
      <c r="F19">
        <f t="shared" si="2"/>
        <v>1.0034775500373629E-2</v>
      </c>
      <c r="G19">
        <f t="shared" si="3"/>
        <v>1.3888888888888888</v>
      </c>
      <c r="H19">
        <f t="shared" si="4"/>
        <v>0.72</v>
      </c>
    </row>
    <row r="20" spans="1:8" x14ac:dyDescent="0.35">
      <c r="A20">
        <v>19</v>
      </c>
      <c r="B20" t="s">
        <v>100</v>
      </c>
      <c r="C20">
        <v>10</v>
      </c>
      <c r="D20">
        <f t="shared" si="0"/>
        <v>1</v>
      </c>
      <c r="E20">
        <f t="shared" si="1"/>
        <v>6.8356316423996033E-2</v>
      </c>
      <c r="F20">
        <f t="shared" si="2"/>
        <v>1.7871786894333785E-2</v>
      </c>
      <c r="G20">
        <f t="shared" si="3"/>
        <v>1.3157894736842106</v>
      </c>
      <c r="H20">
        <f t="shared" si="4"/>
        <v>0.7599999999999999</v>
      </c>
    </row>
    <row r="21" spans="1:8" x14ac:dyDescent="0.35">
      <c r="A21">
        <v>20</v>
      </c>
      <c r="B21" t="s">
        <v>105</v>
      </c>
      <c r="C21">
        <v>11</v>
      </c>
      <c r="D21">
        <f t="shared" si="0"/>
        <v>1.0413926851582251</v>
      </c>
      <c r="E21">
        <f t="shared" si="1"/>
        <v>9.171393974619596E-2</v>
      </c>
      <c r="F21">
        <f t="shared" si="2"/>
        <v>2.7774933300304318E-2</v>
      </c>
      <c r="G21">
        <f t="shared" si="3"/>
        <v>1.25</v>
      </c>
      <c r="H21">
        <f t="shared" si="4"/>
        <v>0.8</v>
      </c>
    </row>
    <row r="22" spans="1:8" x14ac:dyDescent="0.35">
      <c r="A22">
        <v>21</v>
      </c>
      <c r="B22" t="s">
        <v>93</v>
      </c>
      <c r="C22">
        <v>12</v>
      </c>
      <c r="D22">
        <f t="shared" si="0"/>
        <v>1.0791812460476249</v>
      </c>
      <c r="E22">
        <f t="shared" si="1"/>
        <v>0.11602992449569624</v>
      </c>
      <c r="F22">
        <f t="shared" si="2"/>
        <v>3.9523465228829775E-2</v>
      </c>
      <c r="G22">
        <f t="shared" si="3"/>
        <v>1.1904761904761905</v>
      </c>
      <c r="H22">
        <f t="shared" si="4"/>
        <v>0.84</v>
      </c>
    </row>
    <row r="23" spans="1:8" x14ac:dyDescent="0.35">
      <c r="A23">
        <v>22</v>
      </c>
      <c r="B23" t="s">
        <v>132</v>
      </c>
      <c r="C23">
        <v>14</v>
      </c>
      <c r="D23">
        <f t="shared" si="0"/>
        <v>1.146128035678238</v>
      </c>
      <c r="E23">
        <f t="shared" si="1"/>
        <v>0.16612018865632558</v>
      </c>
      <c r="F23">
        <f t="shared" si="2"/>
        <v>6.7707008140540481E-2</v>
      </c>
      <c r="G23">
        <f t="shared" si="3"/>
        <v>1.1363636363636365</v>
      </c>
      <c r="H23">
        <f t="shared" si="4"/>
        <v>0.87999999999999989</v>
      </c>
    </row>
    <row r="24" spans="1:8" x14ac:dyDescent="0.35">
      <c r="A24">
        <v>23</v>
      </c>
      <c r="B24" t="s">
        <v>47</v>
      </c>
      <c r="C24">
        <v>22</v>
      </c>
      <c r="D24">
        <f t="shared" si="0"/>
        <v>1.3424226808222062</v>
      </c>
      <c r="E24">
        <f t="shared" si="1"/>
        <v>0.36466270874475465</v>
      </c>
      <c r="F24">
        <f t="shared" si="2"/>
        <v>0.22020999671288935</v>
      </c>
      <c r="G24">
        <f t="shared" si="3"/>
        <v>1.0869565217391304</v>
      </c>
      <c r="H24">
        <f t="shared" si="4"/>
        <v>0.92</v>
      </c>
    </row>
    <row r="25" spans="1:8" x14ac:dyDescent="0.35">
      <c r="A25">
        <v>24</v>
      </c>
      <c r="B25" t="s">
        <v>125</v>
      </c>
      <c r="C25">
        <v>25</v>
      </c>
      <c r="D25">
        <f t="shared" si="0"/>
        <v>1.3979400086720377</v>
      </c>
      <c r="E25">
        <f t="shared" si="1"/>
        <v>0.434795723063299</v>
      </c>
      <c r="F25">
        <f t="shared" si="2"/>
        <v>0.28670013348072626</v>
      </c>
      <c r="G25">
        <f t="shared" si="3"/>
        <v>1.0416666666666667</v>
      </c>
      <c r="H25">
        <f t="shared" si="4"/>
        <v>0.96</v>
      </c>
    </row>
    <row r="28" spans="1:8" x14ac:dyDescent="0.35">
      <c r="B28" t="s">
        <v>170</v>
      </c>
      <c r="C28" t="s">
        <v>176</v>
      </c>
      <c r="D28" t="s">
        <v>177</v>
      </c>
      <c r="E28" t="s">
        <v>172</v>
      </c>
      <c r="F28" t="s">
        <v>173</v>
      </c>
      <c r="G28" t="s">
        <v>174</v>
      </c>
      <c r="H28" s="1" t="s">
        <v>175</v>
      </c>
    </row>
    <row r="29" spans="1:8" x14ac:dyDescent="0.35">
      <c r="B29">
        <v>2</v>
      </c>
      <c r="C29">
        <v>-3.3000000000000002E-2</v>
      </c>
      <c r="D29">
        <v>-0.05</v>
      </c>
      <c r="E29">
        <f>(C29-D29)/($K$9-$K$10)</f>
        <v>-0.17000000000000004</v>
      </c>
      <c r="F29" s="2">
        <f>C29+(E29*($K$8-$K$9))</f>
        <v>-4.8527208019139664E-2</v>
      </c>
      <c r="G29" s="2">
        <f t="shared" ref="G29:G35" si="5">$K$3+(F29*$K$7)</f>
        <v>0.72265627730869808</v>
      </c>
      <c r="H29" s="3">
        <f t="shared" ref="H29:H35" si="6">10^G29</f>
        <v>5.2802717885079726</v>
      </c>
    </row>
    <row r="30" spans="1:8" x14ac:dyDescent="0.35">
      <c r="B30">
        <v>5</v>
      </c>
      <c r="C30">
        <v>0.83</v>
      </c>
      <c r="D30">
        <v>0.82399999999999995</v>
      </c>
      <c r="E30">
        <f t="shared" ref="E30:E35" si="7">(C30-D30)/($K$9-$K$10)</f>
        <v>-6.0000000000000067E-2</v>
      </c>
      <c r="F30" s="2">
        <f t="shared" ref="F30:F35" si="8">C30+(E30*($K$8-$K$9))</f>
        <v>0.82451980893442123</v>
      </c>
      <c r="G30" s="2">
        <f t="shared" si="5"/>
        <v>1.0085909225872896</v>
      </c>
      <c r="H30" s="3">
        <f t="shared" si="6"/>
        <v>10.199782772794624</v>
      </c>
    </row>
    <row r="31" spans="1:8" x14ac:dyDescent="0.35">
      <c r="B31">
        <v>10</v>
      </c>
      <c r="C31">
        <v>1.3009999999999999</v>
      </c>
      <c r="D31">
        <v>1.3089999999999999</v>
      </c>
      <c r="E31">
        <f t="shared" si="7"/>
        <v>8.0000000000000085E-2</v>
      </c>
      <c r="F31" s="2">
        <f t="shared" si="8"/>
        <v>1.3083069214207717</v>
      </c>
      <c r="G31" s="2">
        <f t="shared" si="5"/>
        <v>1.1670377114920123</v>
      </c>
      <c r="H31" s="3">
        <f t="shared" si="6"/>
        <v>14.690538358078873</v>
      </c>
    </row>
    <row r="32" spans="1:8" x14ac:dyDescent="0.35">
      <c r="B32">
        <v>25</v>
      </c>
      <c r="C32">
        <v>1.8180000000000001</v>
      </c>
      <c r="D32">
        <v>1.849</v>
      </c>
      <c r="E32">
        <f t="shared" si="7"/>
        <v>0.30999999999999922</v>
      </c>
      <c r="F32" s="2">
        <f t="shared" si="8"/>
        <v>1.8463143205054899</v>
      </c>
      <c r="G32" s="2">
        <f t="shared" si="5"/>
        <v>1.3432423738151749</v>
      </c>
      <c r="H32" s="3">
        <f t="shared" si="6"/>
        <v>22.0415622933271</v>
      </c>
    </row>
    <row r="33" spans="2:8" x14ac:dyDescent="0.35">
      <c r="B33">
        <v>50</v>
      </c>
      <c r="C33">
        <v>2.1589999999999998</v>
      </c>
      <c r="D33">
        <v>2.2109999999999999</v>
      </c>
      <c r="E33">
        <f t="shared" si="7"/>
        <v>0.52000000000000057</v>
      </c>
      <c r="F33" s="2">
        <f t="shared" si="8"/>
        <v>2.2064949892350154</v>
      </c>
      <c r="G33" s="2">
        <f t="shared" si="5"/>
        <v>1.4612063892112219</v>
      </c>
      <c r="H33" s="3">
        <f t="shared" si="6"/>
        <v>28.920539429397891</v>
      </c>
    </row>
    <row r="34" spans="2:8" x14ac:dyDescent="0.35">
      <c r="B34">
        <v>100</v>
      </c>
      <c r="C34">
        <v>2.472</v>
      </c>
      <c r="D34">
        <v>2.544</v>
      </c>
      <c r="E34">
        <f t="shared" si="7"/>
        <v>0.72000000000000075</v>
      </c>
      <c r="F34" s="2">
        <f t="shared" si="8"/>
        <v>2.5377622927869443</v>
      </c>
      <c r="G34" s="2">
        <f t="shared" si="5"/>
        <v>1.5697008884697363</v>
      </c>
      <c r="H34" s="3">
        <f t="shared" si="6"/>
        <v>37.127942982984429</v>
      </c>
    </row>
    <row r="35" spans="2:8" x14ac:dyDescent="0.35">
      <c r="B35">
        <v>200</v>
      </c>
      <c r="C35">
        <v>2.7629999999999999</v>
      </c>
      <c r="D35">
        <v>2.8559999999999999</v>
      </c>
      <c r="E35">
        <f t="shared" si="7"/>
        <v>0.92999999999999994</v>
      </c>
      <c r="F35" s="2">
        <f t="shared" si="8"/>
        <v>2.8479429615164698</v>
      </c>
      <c r="G35" s="2">
        <f t="shared" si="5"/>
        <v>1.6712892310940957</v>
      </c>
      <c r="H35" s="3">
        <f t="shared" si="6"/>
        <v>46.912570609821096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F4E9F-F193-4AAF-B856-7EDBB571D43C}">
  <dimension ref="A1:K35"/>
  <sheetViews>
    <sheetView tabSelected="1" topLeftCell="A19" workbookViewId="0">
      <selection activeCell="C29" sqref="C29:D35"/>
    </sheetView>
  </sheetViews>
  <sheetFormatPr defaultRowHeight="14.5" x14ac:dyDescent="0.35"/>
  <sheetData>
    <row r="1" spans="1:11" x14ac:dyDescent="0.35">
      <c r="A1" t="s">
        <v>152</v>
      </c>
      <c r="B1" t="s">
        <v>153</v>
      </c>
      <c r="C1" t="s">
        <v>154</v>
      </c>
      <c r="D1" t="s">
        <v>155</v>
      </c>
      <c r="E1" t="s">
        <v>156</v>
      </c>
      <c r="F1" t="s">
        <v>157</v>
      </c>
      <c r="G1" t="s">
        <v>158</v>
      </c>
      <c r="H1" t="s">
        <v>159</v>
      </c>
      <c r="J1" t="s">
        <v>160</v>
      </c>
      <c r="K1">
        <f>COUNT(C2:C25)</f>
        <v>24</v>
      </c>
    </row>
    <row r="2" spans="1:11" x14ac:dyDescent="0.35">
      <c r="A2">
        <v>1</v>
      </c>
      <c r="B2" t="s">
        <v>81</v>
      </c>
      <c r="C2">
        <v>1.29</v>
      </c>
      <c r="D2">
        <f t="shared" ref="D2:D25" si="0">LOG(C2)</f>
        <v>0.11058971029924898</v>
      </c>
      <c r="E2">
        <f t="shared" ref="E2:E25" si="1">(D2-$K$3)^2</f>
        <v>0.40890803981199408</v>
      </c>
      <c r="F2">
        <f t="shared" ref="F2:F25" si="2">(D2-$K$3)^3</f>
        <v>-0.26147999885064732</v>
      </c>
      <c r="G2">
        <f t="shared" ref="G2:G25" si="3">($K$1+1)/A2</f>
        <v>25</v>
      </c>
      <c r="H2">
        <f t="shared" ref="H2:H25" si="4">1/G2</f>
        <v>0.04</v>
      </c>
      <c r="J2" t="s">
        <v>161</v>
      </c>
      <c r="K2">
        <f>AVERAGE(C2:C25)</f>
        <v>7.4954166666666664</v>
      </c>
    </row>
    <row r="3" spans="1:11" x14ac:dyDescent="0.35">
      <c r="A3">
        <v>2</v>
      </c>
      <c r="B3" t="s">
        <v>22</v>
      </c>
      <c r="C3">
        <v>1.72</v>
      </c>
      <c r="D3">
        <f t="shared" si="0"/>
        <v>0.2355284469075489</v>
      </c>
      <c r="E3">
        <f t="shared" si="1"/>
        <v>0.26473128419437159</v>
      </c>
      <c r="F3">
        <f t="shared" si="2"/>
        <v>-0.13620965708697819</v>
      </c>
      <c r="G3">
        <f t="shared" si="3"/>
        <v>12.5</v>
      </c>
      <c r="H3">
        <f t="shared" si="4"/>
        <v>0.08</v>
      </c>
      <c r="J3" t="s">
        <v>162</v>
      </c>
      <c r="K3">
        <f>AVERAGE(D2:D25)</f>
        <v>0.75004888789543778</v>
      </c>
    </row>
    <row r="4" spans="1:11" x14ac:dyDescent="0.35">
      <c r="A4">
        <v>3</v>
      </c>
      <c r="B4" t="s">
        <v>61</v>
      </c>
      <c r="C4">
        <v>1.93</v>
      </c>
      <c r="D4">
        <f t="shared" si="0"/>
        <v>0.28555730900777376</v>
      </c>
      <c r="E4">
        <f t="shared" si="1"/>
        <v>0.215752426857555</v>
      </c>
      <c r="F4">
        <f t="shared" si="2"/>
        <v>-0.10021518539991096</v>
      </c>
      <c r="G4">
        <f t="shared" si="3"/>
        <v>8.3333333333333339</v>
      </c>
      <c r="H4">
        <f t="shared" si="4"/>
        <v>0.12</v>
      </c>
      <c r="J4" t="s">
        <v>163</v>
      </c>
      <c r="K4">
        <f>SUM(E2:E25)</f>
        <v>2.7178922368698042</v>
      </c>
    </row>
    <row r="5" spans="1:11" x14ac:dyDescent="0.35">
      <c r="A5">
        <v>4</v>
      </c>
      <c r="B5" t="s">
        <v>143</v>
      </c>
      <c r="C5">
        <v>2.02</v>
      </c>
      <c r="D5">
        <f t="shared" si="0"/>
        <v>0.30535136944662378</v>
      </c>
      <c r="E5">
        <f t="shared" si="1"/>
        <v>0.19775588291453328</v>
      </c>
      <c r="F5">
        <f t="shared" si="2"/>
        <v>-8.7941550390747164E-2</v>
      </c>
      <c r="G5">
        <f t="shared" si="3"/>
        <v>6.25</v>
      </c>
      <c r="H5">
        <f t="shared" si="4"/>
        <v>0.16</v>
      </c>
      <c r="J5" t="s">
        <v>164</v>
      </c>
      <c r="K5">
        <f>SUM(F2:F25)</f>
        <v>-2.0423248909868685E-2</v>
      </c>
    </row>
    <row r="6" spans="1:11" x14ac:dyDescent="0.35">
      <c r="A6">
        <v>5</v>
      </c>
      <c r="B6" t="s">
        <v>76</v>
      </c>
      <c r="C6">
        <v>2.67</v>
      </c>
      <c r="D6">
        <f t="shared" si="0"/>
        <v>0.42651126136457523</v>
      </c>
      <c r="E6">
        <f t="shared" si="1"/>
        <v>0.10467659578122389</v>
      </c>
      <c r="F6">
        <f t="shared" si="2"/>
        <v>-3.3866817352387675E-2</v>
      </c>
      <c r="G6">
        <f t="shared" si="3"/>
        <v>5</v>
      </c>
      <c r="H6">
        <f t="shared" si="4"/>
        <v>0.2</v>
      </c>
      <c r="J6" t="s">
        <v>165</v>
      </c>
      <c r="K6">
        <f>VAR(D2:D25)</f>
        <v>0.11816922768999158</v>
      </c>
    </row>
    <row r="7" spans="1:11" x14ac:dyDescent="0.35">
      <c r="A7">
        <v>6</v>
      </c>
      <c r="B7" t="s">
        <v>147</v>
      </c>
      <c r="C7">
        <v>3.17</v>
      </c>
      <c r="D7">
        <f t="shared" si="0"/>
        <v>0.50105926221775143</v>
      </c>
      <c r="E7">
        <f t="shared" si="1"/>
        <v>6.1995833695114362E-2</v>
      </c>
      <c r="F7">
        <f t="shared" si="2"/>
        <v>-1.543631942532262E-2</v>
      </c>
      <c r="G7">
        <f t="shared" si="3"/>
        <v>4.166666666666667</v>
      </c>
      <c r="H7">
        <f t="shared" si="4"/>
        <v>0.24</v>
      </c>
      <c r="J7" t="s">
        <v>166</v>
      </c>
      <c r="K7">
        <f>STDEV(D2:D25)</f>
        <v>0.34375751292152379</v>
      </c>
    </row>
    <row r="8" spans="1:11" x14ac:dyDescent="0.35">
      <c r="A8">
        <v>7</v>
      </c>
      <c r="B8" t="s">
        <v>70</v>
      </c>
      <c r="C8">
        <v>3.43</v>
      </c>
      <c r="D8">
        <f t="shared" si="0"/>
        <v>0.53529412004277055</v>
      </c>
      <c r="E8">
        <f t="shared" si="1"/>
        <v>4.6119610315452995E-2</v>
      </c>
      <c r="F8">
        <f t="shared" si="2"/>
        <v>-9.9044062067505847E-3</v>
      </c>
      <c r="G8">
        <f t="shared" si="3"/>
        <v>3.5714285714285716</v>
      </c>
      <c r="H8">
        <f t="shared" si="4"/>
        <v>0.27999999999999997</v>
      </c>
      <c r="J8" t="s">
        <v>167</v>
      </c>
      <c r="K8">
        <f>SKEW(D2:D25)</f>
        <v>-2.3846736863892392E-2</v>
      </c>
    </row>
    <row r="9" spans="1:11" x14ac:dyDescent="0.35">
      <c r="A9">
        <v>8</v>
      </c>
      <c r="B9" t="s">
        <v>42</v>
      </c>
      <c r="C9">
        <v>4.07</v>
      </c>
      <c r="D9">
        <f t="shared" si="0"/>
        <v>0.60959440922522001</v>
      </c>
      <c r="E9">
        <f t="shared" si="1"/>
        <v>1.9727460578522656E-2</v>
      </c>
      <c r="F9">
        <f t="shared" si="2"/>
        <v>-2.7708101910436721E-3</v>
      </c>
      <c r="G9">
        <f t="shared" si="3"/>
        <v>3.125</v>
      </c>
      <c r="H9">
        <f t="shared" si="4"/>
        <v>0.32</v>
      </c>
      <c r="J9" t="s">
        <v>168</v>
      </c>
      <c r="K9">
        <v>0</v>
      </c>
    </row>
    <row r="10" spans="1:11" x14ac:dyDescent="0.35">
      <c r="A10">
        <v>9</v>
      </c>
      <c r="B10" t="s">
        <v>138</v>
      </c>
      <c r="C10">
        <v>4.1500000000000004</v>
      </c>
      <c r="D10">
        <f t="shared" si="0"/>
        <v>0.61804809671209271</v>
      </c>
      <c r="E10">
        <f t="shared" si="1"/>
        <v>1.7424208873029069E-2</v>
      </c>
      <c r="F10">
        <f t="shared" si="2"/>
        <v>-2.3000093569836987E-3</v>
      </c>
      <c r="G10">
        <f t="shared" si="3"/>
        <v>2.7777777777777777</v>
      </c>
      <c r="H10">
        <f t="shared" si="4"/>
        <v>0.36</v>
      </c>
      <c r="J10" t="s">
        <v>169</v>
      </c>
      <c r="K10">
        <v>-0.1</v>
      </c>
    </row>
    <row r="11" spans="1:11" x14ac:dyDescent="0.35">
      <c r="A11">
        <v>10</v>
      </c>
      <c r="B11" t="s">
        <v>86</v>
      </c>
      <c r="C11">
        <v>4.1900000000000004</v>
      </c>
      <c r="D11">
        <f t="shared" si="0"/>
        <v>0.62221402296629535</v>
      </c>
      <c r="E11">
        <f t="shared" si="1"/>
        <v>1.6341752691452088E-2</v>
      </c>
      <c r="F11">
        <f t="shared" si="2"/>
        <v>-2.0890457480172275E-3</v>
      </c>
      <c r="G11">
        <f t="shared" si="3"/>
        <v>2.5</v>
      </c>
      <c r="H11">
        <f t="shared" si="4"/>
        <v>0.4</v>
      </c>
    </row>
    <row r="12" spans="1:11" x14ac:dyDescent="0.35">
      <c r="A12">
        <v>11</v>
      </c>
      <c r="B12" t="s">
        <v>35</v>
      </c>
      <c r="C12">
        <v>4.2699999999999996</v>
      </c>
      <c r="D12">
        <f t="shared" si="0"/>
        <v>0.63042787502502384</v>
      </c>
      <c r="E12">
        <f t="shared" si="1"/>
        <v>1.4309186720143736E-2</v>
      </c>
      <c r="F12">
        <f t="shared" si="2"/>
        <v>-1.71167940881547E-3</v>
      </c>
      <c r="G12">
        <f t="shared" si="3"/>
        <v>2.2727272727272729</v>
      </c>
      <c r="H12">
        <f t="shared" si="4"/>
        <v>0.43999999999999995</v>
      </c>
    </row>
    <row r="13" spans="1:11" x14ac:dyDescent="0.35">
      <c r="A13">
        <v>12</v>
      </c>
      <c r="B13" t="s">
        <v>112</v>
      </c>
      <c r="C13">
        <v>5.14</v>
      </c>
      <c r="D13">
        <f t="shared" si="0"/>
        <v>0.71096311899527576</v>
      </c>
      <c r="E13">
        <f t="shared" si="1"/>
        <v>1.5276973305168727E-3</v>
      </c>
      <c r="F13">
        <f t="shared" si="2"/>
        <v>-5.9711224809976927E-5</v>
      </c>
      <c r="G13">
        <f t="shared" si="3"/>
        <v>2.0833333333333335</v>
      </c>
      <c r="H13">
        <f t="shared" si="4"/>
        <v>0.48</v>
      </c>
    </row>
    <row r="14" spans="1:11" x14ac:dyDescent="0.35">
      <c r="A14">
        <v>13</v>
      </c>
      <c r="B14" t="s">
        <v>65</v>
      </c>
      <c r="C14">
        <v>5.83</v>
      </c>
      <c r="D14">
        <f t="shared" si="0"/>
        <v>0.76566855475901408</v>
      </c>
      <c r="E14">
        <f t="shared" si="1"/>
        <v>2.4397399292910342E-4</v>
      </c>
      <c r="F14">
        <f t="shared" si="2"/>
        <v>3.8107924929291145E-6</v>
      </c>
      <c r="G14">
        <f t="shared" si="3"/>
        <v>1.9230769230769231</v>
      </c>
      <c r="H14">
        <f t="shared" si="4"/>
        <v>0.52</v>
      </c>
    </row>
    <row r="15" spans="1:11" x14ac:dyDescent="0.35">
      <c r="A15">
        <v>14</v>
      </c>
      <c r="B15" t="s">
        <v>28</v>
      </c>
      <c r="C15">
        <v>7.23</v>
      </c>
      <c r="D15">
        <f t="shared" si="0"/>
        <v>0.85913829729453084</v>
      </c>
      <c r="E15">
        <f t="shared" si="1"/>
        <v>1.1900499243042933E-2</v>
      </c>
      <c r="F15">
        <f t="shared" si="2"/>
        <v>1.2982184339779077E-3</v>
      </c>
      <c r="G15">
        <f t="shared" si="3"/>
        <v>1.7857142857142858</v>
      </c>
      <c r="H15">
        <f t="shared" si="4"/>
        <v>0.55999999999999994</v>
      </c>
    </row>
    <row r="16" spans="1:11" x14ac:dyDescent="0.35">
      <c r="A16">
        <v>15</v>
      </c>
      <c r="B16" t="s">
        <v>15</v>
      </c>
      <c r="C16">
        <v>7.87</v>
      </c>
      <c r="D16">
        <f t="shared" si="0"/>
        <v>0.89597473235906455</v>
      </c>
      <c r="E16">
        <f t="shared" si="1"/>
        <v>2.1294352082422592E-2</v>
      </c>
      <c r="F16">
        <f t="shared" si="2"/>
        <v>3.1073963099333061E-3</v>
      </c>
      <c r="G16">
        <f t="shared" si="3"/>
        <v>1.6666666666666667</v>
      </c>
      <c r="H16">
        <f t="shared" si="4"/>
        <v>0.6</v>
      </c>
    </row>
    <row r="17" spans="1:8" x14ac:dyDescent="0.35">
      <c r="A17">
        <v>16</v>
      </c>
      <c r="B17" t="s">
        <v>54</v>
      </c>
      <c r="C17">
        <v>8.26</v>
      </c>
      <c r="D17">
        <f t="shared" si="0"/>
        <v>0.91698004732038219</v>
      </c>
      <c r="E17">
        <f t="shared" si="1"/>
        <v>2.7866011986956207E-2</v>
      </c>
      <c r="F17">
        <f t="shared" si="2"/>
        <v>4.6517056895319982E-3</v>
      </c>
      <c r="G17">
        <f t="shared" si="3"/>
        <v>1.5625</v>
      </c>
      <c r="H17">
        <f t="shared" si="4"/>
        <v>0.64</v>
      </c>
    </row>
    <row r="18" spans="1:8" x14ac:dyDescent="0.35">
      <c r="A18">
        <v>17</v>
      </c>
      <c r="B18" t="s">
        <v>105</v>
      </c>
      <c r="C18">
        <v>8.4600000000000009</v>
      </c>
      <c r="D18">
        <f t="shared" si="0"/>
        <v>0.92737036303902354</v>
      </c>
      <c r="E18">
        <f t="shared" si="1"/>
        <v>3.1442905547097305E-2</v>
      </c>
      <c r="F18">
        <f t="shared" si="2"/>
        <v>5.5755023944117294E-3</v>
      </c>
      <c r="G18">
        <f t="shared" si="3"/>
        <v>1.4705882352941178</v>
      </c>
      <c r="H18">
        <f t="shared" si="4"/>
        <v>0.67999999999999994</v>
      </c>
    </row>
    <row r="19" spans="1:8" x14ac:dyDescent="0.35">
      <c r="A19">
        <v>18</v>
      </c>
      <c r="B19" t="s">
        <v>118</v>
      </c>
      <c r="C19">
        <v>9.4600000000000009</v>
      </c>
      <c r="D19">
        <f t="shared" si="0"/>
        <v>0.97589113640179281</v>
      </c>
      <c r="E19">
        <f t="shared" si="1"/>
        <v>5.1004721210406223E-2</v>
      </c>
      <c r="F19">
        <f t="shared" si="2"/>
        <v>1.151902092259792E-2</v>
      </c>
      <c r="G19">
        <f t="shared" si="3"/>
        <v>1.3888888888888888</v>
      </c>
      <c r="H19">
        <f t="shared" si="4"/>
        <v>0.72</v>
      </c>
    </row>
    <row r="20" spans="1:8" x14ac:dyDescent="0.35">
      <c r="A20">
        <v>19</v>
      </c>
      <c r="B20" t="s">
        <v>100</v>
      </c>
      <c r="C20">
        <v>10.220000000000001</v>
      </c>
      <c r="D20">
        <f t="shared" si="0"/>
        <v>1.0094508957986938</v>
      </c>
      <c r="E20">
        <f t="shared" si="1"/>
        <v>6.7289401704240928E-2</v>
      </c>
      <c r="F20">
        <f t="shared" si="2"/>
        <v>1.7455005912688878E-2</v>
      </c>
      <c r="G20">
        <f t="shared" si="3"/>
        <v>1.3157894736842106</v>
      </c>
      <c r="H20">
        <f t="shared" si="4"/>
        <v>0.7599999999999999</v>
      </c>
    </row>
    <row r="21" spans="1:8" x14ac:dyDescent="0.35">
      <c r="A21">
        <v>20</v>
      </c>
      <c r="B21" t="s">
        <v>132</v>
      </c>
      <c r="C21">
        <v>10.85</v>
      </c>
      <c r="D21">
        <f t="shared" si="0"/>
        <v>1.0354297381845483</v>
      </c>
      <c r="E21">
        <f t="shared" si="1"/>
        <v>8.1442229711735717E-2</v>
      </c>
      <c r="F21">
        <f t="shared" si="2"/>
        <v>2.32420527645762E-2</v>
      </c>
      <c r="G21">
        <f t="shared" si="3"/>
        <v>1.25</v>
      </c>
      <c r="H21">
        <f t="shared" si="4"/>
        <v>0.8</v>
      </c>
    </row>
    <row r="22" spans="1:8" x14ac:dyDescent="0.35">
      <c r="A22">
        <v>21</v>
      </c>
      <c r="B22" t="s">
        <v>8</v>
      </c>
      <c r="C22">
        <v>14.13</v>
      </c>
      <c r="D22">
        <f t="shared" si="0"/>
        <v>1.1501421618485586</v>
      </c>
      <c r="E22">
        <f t="shared" si="1"/>
        <v>0.16007462786252696</v>
      </c>
      <c r="F22">
        <f t="shared" si="2"/>
        <v>6.4044781938345854E-2</v>
      </c>
      <c r="G22">
        <f t="shared" si="3"/>
        <v>1.1904761904761905</v>
      </c>
      <c r="H22">
        <f t="shared" si="4"/>
        <v>0.84</v>
      </c>
    </row>
    <row r="23" spans="1:8" x14ac:dyDescent="0.35">
      <c r="A23">
        <v>22</v>
      </c>
      <c r="B23" t="s">
        <v>93</v>
      </c>
      <c r="C23">
        <v>15.31</v>
      </c>
      <c r="D23">
        <f t="shared" si="0"/>
        <v>1.1849751906982611</v>
      </c>
      <c r="E23">
        <f t="shared" si="1"/>
        <v>0.18916088886973315</v>
      </c>
      <c r="F23">
        <f t="shared" si="2"/>
        <v>8.2271046031008765E-2</v>
      </c>
      <c r="G23">
        <f t="shared" si="3"/>
        <v>1.1363636363636365</v>
      </c>
      <c r="H23">
        <f t="shared" si="4"/>
        <v>0.87999999999999989</v>
      </c>
    </row>
    <row r="24" spans="1:8" x14ac:dyDescent="0.35">
      <c r="A24">
        <v>23</v>
      </c>
      <c r="B24" t="s">
        <v>47</v>
      </c>
      <c r="C24">
        <v>21.68</v>
      </c>
      <c r="D24">
        <f t="shared" si="0"/>
        <v>1.3360592778663494</v>
      </c>
      <c r="E24">
        <f t="shared" si="1"/>
        <v>0.34340817715385991</v>
      </c>
      <c r="F24">
        <f t="shared" si="2"/>
        <v>0.20124075981313333</v>
      </c>
      <c r="G24">
        <f t="shared" si="3"/>
        <v>1.0869565217391304</v>
      </c>
      <c r="H24">
        <f t="shared" si="4"/>
        <v>0.92</v>
      </c>
    </row>
    <row r="25" spans="1:8" x14ac:dyDescent="0.35">
      <c r="A25">
        <v>24</v>
      </c>
      <c r="B25" t="s">
        <v>125</v>
      </c>
      <c r="C25">
        <v>22.54</v>
      </c>
      <c r="D25">
        <f t="shared" si="0"/>
        <v>1.3529539117100877</v>
      </c>
      <c r="E25">
        <f t="shared" si="1"/>
        <v>0.36349446774094363</v>
      </c>
      <c r="F25">
        <f t="shared" si="2"/>
        <v>0.21915264072984714</v>
      </c>
      <c r="G25">
        <f t="shared" si="3"/>
        <v>1.0416666666666667</v>
      </c>
      <c r="H25">
        <f t="shared" si="4"/>
        <v>0.96</v>
      </c>
    </row>
    <row r="28" spans="1:8" x14ac:dyDescent="0.35">
      <c r="B28" t="s">
        <v>170</v>
      </c>
      <c r="C28" t="s">
        <v>178</v>
      </c>
      <c r="D28" t="s">
        <v>171</v>
      </c>
      <c r="E28" t="s">
        <v>172</v>
      </c>
      <c r="F28" t="s">
        <v>173</v>
      </c>
      <c r="G28" t="s">
        <v>174</v>
      </c>
      <c r="H28" s="1" t="s">
        <v>175</v>
      </c>
    </row>
    <row r="29" spans="1:8" x14ac:dyDescent="0.35">
      <c r="B29">
        <v>2</v>
      </c>
      <c r="C29">
        <v>0</v>
      </c>
      <c r="D29">
        <v>1.7000000000000001E-2</v>
      </c>
      <c r="E29">
        <f>(C29-D29)/($K$9-$K$10)</f>
        <v>-0.17</v>
      </c>
      <c r="F29" s="2">
        <f>C29+(E29*($K$8-$K$9))</f>
        <v>4.053945266861707E-3</v>
      </c>
      <c r="G29" s="2">
        <f t="shared" ref="G29:G35" si="5">$K$3+(F29*$K$7)</f>
        <v>0.75144246203789411</v>
      </c>
      <c r="H29" s="3">
        <f t="shared" ref="H29:H35" si="6">10^G29</f>
        <v>5.6421218614713915</v>
      </c>
    </row>
    <row r="30" spans="1:8" x14ac:dyDescent="0.35">
      <c r="B30">
        <v>5</v>
      </c>
      <c r="C30">
        <v>0.84199999999999997</v>
      </c>
      <c r="D30">
        <v>0.84599999999999997</v>
      </c>
      <c r="E30">
        <f t="shared" ref="E30:E35" si="7">(C30-D30)/($K$9-$K$10)</f>
        <v>-4.0000000000000036E-2</v>
      </c>
      <c r="F30" s="2">
        <f t="shared" ref="F30:F35" si="8">C30+(E30*($K$8-$K$9))</f>
        <v>0.84295386947455564</v>
      </c>
      <c r="G30" s="2">
        <f t="shared" si="5"/>
        <v>1.0398206135735859</v>
      </c>
      <c r="H30" s="3">
        <f t="shared" si="6"/>
        <v>10.960253865941299</v>
      </c>
    </row>
    <row r="31" spans="1:8" x14ac:dyDescent="0.35">
      <c r="B31">
        <v>10</v>
      </c>
      <c r="C31">
        <v>1.282</v>
      </c>
      <c r="D31">
        <v>1.27</v>
      </c>
      <c r="E31">
        <f t="shared" si="7"/>
        <v>0.12000000000000011</v>
      </c>
      <c r="F31" s="2">
        <f t="shared" si="8"/>
        <v>1.279138391576333</v>
      </c>
      <c r="G31" s="2">
        <f t="shared" si="5"/>
        <v>1.1897623200661562</v>
      </c>
      <c r="H31" s="3">
        <f t="shared" si="6"/>
        <v>15.47969217132194</v>
      </c>
    </row>
    <row r="32" spans="1:8" x14ac:dyDescent="0.35">
      <c r="B32">
        <v>25</v>
      </c>
      <c r="C32">
        <v>1.7509999999999999</v>
      </c>
      <c r="D32">
        <v>1.716</v>
      </c>
      <c r="E32">
        <f t="shared" si="7"/>
        <v>0.3499999999999992</v>
      </c>
      <c r="F32" s="2">
        <f t="shared" si="8"/>
        <v>1.7426536420976375</v>
      </c>
      <c r="G32" s="2">
        <f t="shared" si="5"/>
        <v>1.3490991697865569</v>
      </c>
      <c r="H32" s="3">
        <f t="shared" si="6"/>
        <v>22.340823102976739</v>
      </c>
    </row>
    <row r="33" spans="2:8" x14ac:dyDescent="0.35">
      <c r="B33">
        <v>50</v>
      </c>
      <c r="C33">
        <v>2.0539999999999998</v>
      </c>
      <c r="D33">
        <v>2</v>
      </c>
      <c r="E33">
        <f t="shared" si="7"/>
        <v>0.53999999999999826</v>
      </c>
      <c r="F33" s="2">
        <f t="shared" si="8"/>
        <v>2.0411227620934982</v>
      </c>
      <c r="G33" s="2">
        <f t="shared" si="5"/>
        <v>1.4517001721602099</v>
      </c>
      <c r="H33" s="3">
        <f t="shared" si="6"/>
        <v>28.294379364993762</v>
      </c>
    </row>
    <row r="34" spans="2:8" x14ac:dyDescent="0.35">
      <c r="B34">
        <v>100</v>
      </c>
      <c r="C34">
        <v>2.3260000000000001</v>
      </c>
      <c r="D34">
        <v>2.2519999999999998</v>
      </c>
      <c r="E34">
        <f t="shared" si="7"/>
        <v>0.74000000000000288</v>
      </c>
      <c r="F34" s="2">
        <f t="shared" si="8"/>
        <v>2.3083534147207194</v>
      </c>
      <c r="G34" s="2">
        <f t="shared" si="5"/>
        <v>1.5435627166837391</v>
      </c>
      <c r="H34" s="3">
        <f t="shared" si="6"/>
        <v>34.95929908524765</v>
      </c>
    </row>
    <row r="35" spans="2:8" x14ac:dyDescent="0.35">
      <c r="B35">
        <v>200</v>
      </c>
      <c r="C35">
        <v>2.5760000000000001</v>
      </c>
      <c r="D35">
        <v>2.4820000000000002</v>
      </c>
      <c r="E35">
        <f t="shared" si="7"/>
        <v>0.93999999999999861</v>
      </c>
      <c r="F35" s="2">
        <f t="shared" si="8"/>
        <v>2.5535840673479413</v>
      </c>
      <c r="G35" s="2">
        <f t="shared" si="5"/>
        <v>1.6278625959229949</v>
      </c>
      <c r="H35" s="3">
        <f t="shared" si="6"/>
        <v>42.448524211395544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2019-04-17T00:43:35Z</dcterms:modified>
</cp:coreProperties>
</file>