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Tangivoruh\"/>
    </mc:Choice>
  </mc:AlternateContent>
  <xr:revisionPtr revIDLastSave="0" documentId="13_ncr:1_{F10CC084-8102-4FCD-AD07-F1A4ADC6D108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2" i="3" l="1"/>
  <c r="E41" i="3"/>
  <c r="E40" i="3"/>
  <c r="E39" i="3"/>
  <c r="E38" i="3"/>
  <c r="E37" i="3"/>
  <c r="E36" i="3"/>
  <c r="D32" i="3"/>
  <c r="D31" i="3"/>
  <c r="D30" i="3"/>
  <c r="D29" i="3"/>
  <c r="D28" i="3"/>
  <c r="D27" i="3"/>
  <c r="G26" i="3"/>
  <c r="H26" i="3" s="1"/>
  <c r="D26" i="3"/>
  <c r="D25" i="3"/>
  <c r="D24" i="3"/>
  <c r="D23" i="3"/>
  <c r="G22" i="3"/>
  <c r="H22" i="3" s="1"/>
  <c r="D22" i="3"/>
  <c r="D21" i="3"/>
  <c r="D20" i="3"/>
  <c r="D19" i="3"/>
  <c r="D18" i="3"/>
  <c r="D17" i="3"/>
  <c r="D16" i="3"/>
  <c r="D15" i="3"/>
  <c r="D14" i="3"/>
  <c r="D13" i="3"/>
  <c r="D12" i="3"/>
  <c r="D11" i="3"/>
  <c r="G10" i="3"/>
  <c r="H10" i="3" s="1"/>
  <c r="D10" i="3"/>
  <c r="D9" i="3"/>
  <c r="D8" i="3"/>
  <c r="D7" i="3"/>
  <c r="D6" i="3"/>
  <c r="D5" i="3"/>
  <c r="D4" i="3"/>
  <c r="D3" i="3"/>
  <c r="K8" i="3" s="1"/>
  <c r="K2" i="3"/>
  <c r="D2" i="3"/>
  <c r="K1" i="3"/>
  <c r="G29" i="3" s="1"/>
  <c r="H29" i="3" s="1"/>
  <c r="E42" i="2"/>
  <c r="E41" i="2"/>
  <c r="E40" i="2"/>
  <c r="E39" i="2"/>
  <c r="E38" i="2"/>
  <c r="E37" i="2"/>
  <c r="E36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K2" i="2"/>
  <c r="D2" i="2"/>
  <c r="K1" i="2"/>
  <c r="G21" i="2" s="1"/>
  <c r="H21" i="2" s="1"/>
  <c r="I11" i="1"/>
  <c r="I30" i="1"/>
  <c r="I12" i="1"/>
  <c r="I16" i="1"/>
  <c r="I18" i="1"/>
  <c r="I5" i="1"/>
  <c r="I29" i="1"/>
  <c r="I17" i="1"/>
  <c r="I23" i="1"/>
  <c r="I21" i="1"/>
  <c r="I33" i="1"/>
  <c r="I20" i="1"/>
  <c r="I25" i="1"/>
  <c r="I9" i="1"/>
  <c r="I8" i="1"/>
  <c r="I31" i="1"/>
  <c r="I27" i="1"/>
  <c r="I10" i="1"/>
  <c r="I26" i="1"/>
  <c r="I3" i="1"/>
  <c r="I19" i="1"/>
  <c r="I7" i="1"/>
  <c r="I14" i="1"/>
  <c r="I6" i="1"/>
  <c r="I28" i="1"/>
  <c r="I4" i="1"/>
  <c r="I24" i="1"/>
  <c r="I13" i="1"/>
  <c r="I15" i="1"/>
  <c r="I32" i="1"/>
  <c r="H11" i="1"/>
  <c r="H30" i="1"/>
  <c r="H12" i="1"/>
  <c r="H16" i="1"/>
  <c r="H18" i="1"/>
  <c r="H5" i="1"/>
  <c r="H29" i="1"/>
  <c r="H17" i="1"/>
  <c r="H23" i="1"/>
  <c r="H21" i="1"/>
  <c r="H33" i="1"/>
  <c r="H20" i="1"/>
  <c r="H25" i="1"/>
  <c r="H9" i="1"/>
  <c r="H8" i="1"/>
  <c r="H31" i="1"/>
  <c r="H27" i="1"/>
  <c r="H10" i="1"/>
  <c r="H26" i="1"/>
  <c r="H3" i="1"/>
  <c r="H19" i="1"/>
  <c r="H7" i="1"/>
  <c r="H14" i="1"/>
  <c r="H6" i="1"/>
  <c r="H28" i="1"/>
  <c r="H4" i="1"/>
  <c r="H24" i="1"/>
  <c r="H13" i="1"/>
  <c r="H15" i="1"/>
  <c r="H32" i="1"/>
  <c r="I22" i="1"/>
  <c r="H22" i="1"/>
  <c r="G14" i="3" l="1"/>
  <c r="H14" i="3" s="1"/>
  <c r="G30" i="3"/>
  <c r="H30" i="3" s="1"/>
  <c r="G18" i="3"/>
  <c r="H18" i="3" s="1"/>
  <c r="F20" i="3"/>
  <c r="F36" i="3"/>
  <c r="F40" i="3"/>
  <c r="F37" i="3"/>
  <c r="F41" i="3"/>
  <c r="F39" i="3"/>
  <c r="F9" i="3"/>
  <c r="F38" i="3"/>
  <c r="F42" i="3"/>
  <c r="G2" i="3"/>
  <c r="H2" i="3" s="1"/>
  <c r="K3" i="3"/>
  <c r="E14" i="3" s="1"/>
  <c r="G4" i="3"/>
  <c r="H4" i="3" s="1"/>
  <c r="G6" i="3"/>
  <c r="H6" i="3" s="1"/>
  <c r="K7" i="3"/>
  <c r="G8" i="3"/>
  <c r="H8" i="3" s="1"/>
  <c r="G11" i="3"/>
  <c r="H11" i="3" s="1"/>
  <c r="E13" i="3"/>
  <c r="G15" i="3"/>
  <c r="H15" i="3" s="1"/>
  <c r="G19" i="3"/>
  <c r="H19" i="3" s="1"/>
  <c r="E21" i="3"/>
  <c r="G23" i="3"/>
  <c r="H23" i="3" s="1"/>
  <c r="G27" i="3"/>
  <c r="H27" i="3" s="1"/>
  <c r="E29" i="3"/>
  <c r="G31" i="3"/>
  <c r="H31" i="3" s="1"/>
  <c r="G12" i="3"/>
  <c r="H12" i="3" s="1"/>
  <c r="G16" i="3"/>
  <c r="H16" i="3" s="1"/>
  <c r="G20" i="3"/>
  <c r="H20" i="3" s="1"/>
  <c r="G24" i="3"/>
  <c r="H24" i="3" s="1"/>
  <c r="G28" i="3"/>
  <c r="H28" i="3" s="1"/>
  <c r="G32" i="3"/>
  <c r="H32" i="3" s="1"/>
  <c r="G3" i="3"/>
  <c r="H3" i="3" s="1"/>
  <c r="G5" i="3"/>
  <c r="H5" i="3" s="1"/>
  <c r="K6" i="3"/>
  <c r="G7" i="3"/>
  <c r="H7" i="3" s="1"/>
  <c r="G9" i="3"/>
  <c r="H9" i="3" s="1"/>
  <c r="G13" i="3"/>
  <c r="H13" i="3" s="1"/>
  <c r="G17" i="3"/>
  <c r="H17" i="3" s="1"/>
  <c r="G21" i="3"/>
  <c r="H21" i="3" s="1"/>
  <c r="G25" i="3"/>
  <c r="H25" i="3" s="1"/>
  <c r="G7" i="2"/>
  <c r="H7" i="2" s="1"/>
  <c r="G25" i="2"/>
  <c r="H25" i="2" s="1"/>
  <c r="G9" i="2"/>
  <c r="H9" i="2" s="1"/>
  <c r="G5" i="2"/>
  <c r="H5" i="2" s="1"/>
  <c r="G3" i="2"/>
  <c r="H3" i="2" s="1"/>
  <c r="G13" i="2"/>
  <c r="H13" i="2" s="1"/>
  <c r="K7" i="2"/>
  <c r="K6" i="2"/>
  <c r="K8" i="2"/>
  <c r="F39" i="2" s="1"/>
  <c r="G17" i="2"/>
  <c r="H17" i="2" s="1"/>
  <c r="F37" i="2"/>
  <c r="G29" i="2"/>
  <c r="H29" i="2" s="1"/>
  <c r="F36" i="2"/>
  <c r="F42" i="2"/>
  <c r="G10" i="2"/>
  <c r="H10" i="2" s="1"/>
  <c r="G14" i="2"/>
  <c r="H14" i="2" s="1"/>
  <c r="G18" i="2"/>
  <c r="H18" i="2" s="1"/>
  <c r="G22" i="2"/>
  <c r="H22" i="2" s="1"/>
  <c r="G26" i="2"/>
  <c r="H26" i="2" s="1"/>
  <c r="G30" i="2"/>
  <c r="H30" i="2" s="1"/>
  <c r="K3" i="2"/>
  <c r="F11" i="2" s="1"/>
  <c r="G4" i="2"/>
  <c r="H4" i="2" s="1"/>
  <c r="G6" i="2"/>
  <c r="H6" i="2" s="1"/>
  <c r="G8" i="2"/>
  <c r="H8" i="2" s="1"/>
  <c r="G11" i="2"/>
  <c r="H11" i="2" s="1"/>
  <c r="G15" i="2"/>
  <c r="H15" i="2" s="1"/>
  <c r="G19" i="2"/>
  <c r="H19" i="2" s="1"/>
  <c r="G23" i="2"/>
  <c r="H23" i="2" s="1"/>
  <c r="G27" i="2"/>
  <c r="H27" i="2" s="1"/>
  <c r="G31" i="2"/>
  <c r="H31" i="2" s="1"/>
  <c r="G2" i="2"/>
  <c r="H2" i="2" s="1"/>
  <c r="G12" i="2"/>
  <c r="H12" i="2" s="1"/>
  <c r="G16" i="2"/>
  <c r="H16" i="2" s="1"/>
  <c r="G20" i="2"/>
  <c r="H20" i="2" s="1"/>
  <c r="G24" i="2"/>
  <c r="H24" i="2" s="1"/>
  <c r="G28" i="2"/>
  <c r="H28" i="2" s="1"/>
  <c r="G32" i="2"/>
  <c r="H32" i="2" s="1"/>
  <c r="F29" i="3" l="1"/>
  <c r="E7" i="3"/>
  <c r="E3" i="3"/>
  <c r="F28" i="3"/>
  <c r="E26" i="3"/>
  <c r="F3" i="3"/>
  <c r="E25" i="3"/>
  <c r="E17" i="3"/>
  <c r="E9" i="3"/>
  <c r="E22" i="3"/>
  <c r="E5" i="3"/>
  <c r="F25" i="3"/>
  <c r="F5" i="3"/>
  <c r="F16" i="3"/>
  <c r="F24" i="3"/>
  <c r="F13" i="3"/>
  <c r="F17" i="3"/>
  <c r="E10" i="3"/>
  <c r="F21" i="3"/>
  <c r="E31" i="3"/>
  <c r="F30" i="3"/>
  <c r="E27" i="3"/>
  <c r="F26" i="3"/>
  <c r="E23" i="3"/>
  <c r="F22" i="3"/>
  <c r="E19" i="3"/>
  <c r="F18" i="3"/>
  <c r="E15" i="3"/>
  <c r="F14" i="3"/>
  <c r="E11" i="3"/>
  <c r="F10" i="3"/>
  <c r="E8" i="3"/>
  <c r="E6" i="3"/>
  <c r="E4" i="3"/>
  <c r="E2" i="3"/>
  <c r="E24" i="3"/>
  <c r="F19" i="3"/>
  <c r="E16" i="3"/>
  <c r="E12" i="3"/>
  <c r="G42" i="3"/>
  <c r="H42" i="3" s="1"/>
  <c r="G41" i="3"/>
  <c r="H41" i="3" s="1"/>
  <c r="G40" i="3"/>
  <c r="H40" i="3" s="1"/>
  <c r="G39" i="3"/>
  <c r="H39" i="3" s="1"/>
  <c r="G38" i="3"/>
  <c r="H38" i="3" s="1"/>
  <c r="G37" i="3"/>
  <c r="H37" i="3" s="1"/>
  <c r="G36" i="3"/>
  <c r="H36" i="3" s="1"/>
  <c r="E30" i="3"/>
  <c r="F31" i="3"/>
  <c r="E28" i="3"/>
  <c r="F23" i="3"/>
  <c r="F11" i="3"/>
  <c r="F6" i="3"/>
  <c r="F4" i="3"/>
  <c r="E32" i="3"/>
  <c r="F27" i="3"/>
  <c r="E20" i="3"/>
  <c r="F15" i="3"/>
  <c r="F8" i="3"/>
  <c r="F2" i="3"/>
  <c r="F12" i="3"/>
  <c r="F32" i="3"/>
  <c r="E18" i="3"/>
  <c r="F7" i="3"/>
  <c r="F40" i="2"/>
  <c r="F23" i="2"/>
  <c r="F32" i="2"/>
  <c r="F28" i="2"/>
  <c r="E13" i="2"/>
  <c r="F24" i="2"/>
  <c r="E9" i="2"/>
  <c r="F38" i="2"/>
  <c r="F41" i="2"/>
  <c r="E28" i="2"/>
  <c r="E20" i="2"/>
  <c r="E12" i="2"/>
  <c r="E29" i="2"/>
  <c r="E25" i="2"/>
  <c r="E17" i="2"/>
  <c r="E21" i="2"/>
  <c r="F19" i="2"/>
  <c r="F15" i="2"/>
  <c r="F8" i="2"/>
  <c r="E30" i="2"/>
  <c r="F29" i="2"/>
  <c r="E26" i="2"/>
  <c r="F25" i="2"/>
  <c r="E22" i="2"/>
  <c r="F21" i="2"/>
  <c r="E18" i="2"/>
  <c r="F17" i="2"/>
  <c r="E14" i="2"/>
  <c r="F13" i="2"/>
  <c r="E10" i="2"/>
  <c r="F9" i="2"/>
  <c r="F7" i="2"/>
  <c r="F5" i="2"/>
  <c r="F3" i="2"/>
  <c r="E19" i="2"/>
  <c r="E15" i="2"/>
  <c r="E8" i="2"/>
  <c r="E6" i="2"/>
  <c r="E4" i="2"/>
  <c r="G42" i="2"/>
  <c r="H42" i="2" s="1"/>
  <c r="G41" i="2"/>
  <c r="H41" i="2" s="1"/>
  <c r="G40" i="2"/>
  <c r="H40" i="2" s="1"/>
  <c r="G39" i="2"/>
  <c r="H39" i="2" s="1"/>
  <c r="G38" i="2"/>
  <c r="H38" i="2" s="1"/>
  <c r="G37" i="2"/>
  <c r="H37" i="2" s="1"/>
  <c r="G36" i="2"/>
  <c r="H36" i="2" s="1"/>
  <c r="E7" i="2"/>
  <c r="E5" i="2"/>
  <c r="E3" i="2"/>
  <c r="F30" i="2"/>
  <c r="F26" i="2"/>
  <c r="E23" i="2"/>
  <c r="F18" i="2"/>
  <c r="E11" i="2"/>
  <c r="E2" i="2"/>
  <c r="E31" i="2"/>
  <c r="E27" i="2"/>
  <c r="F22" i="2"/>
  <c r="F14" i="2"/>
  <c r="F10" i="2"/>
  <c r="E32" i="2"/>
  <c r="E24" i="2"/>
  <c r="E16" i="2"/>
  <c r="F2" i="2"/>
  <c r="F16" i="2"/>
  <c r="F20" i="2"/>
  <c r="F31" i="2"/>
  <c r="F12" i="2"/>
  <c r="F6" i="2"/>
  <c r="F27" i="2"/>
  <c r="F4" i="2"/>
  <c r="K5" i="3" l="1"/>
  <c r="K4" i="3"/>
  <c r="K5" i="2"/>
  <c r="K4" i="2"/>
</calcChain>
</file>

<file path=xl/sharedStrings.xml><?xml version="1.0" encoding="utf-8"?>
<sst xmlns="http://schemas.openxmlformats.org/spreadsheetml/2006/main" count="339" uniqueCount="194">
  <si>
    <t>Tangivoruh</t>
  </si>
  <si>
    <t>start_date</t>
  </si>
  <si>
    <t>end_date</t>
  </si>
  <si>
    <t>duration</t>
  </si>
  <si>
    <t>peak</t>
  </si>
  <si>
    <t>sum</t>
  </si>
  <si>
    <t>average</t>
  </si>
  <si>
    <t>median</t>
  </si>
  <si>
    <t>06/01/1944</t>
  </si>
  <si>
    <t>10/01/1944</t>
  </si>
  <si>
    <t>4</t>
  </si>
  <si>
    <t>-1.76</t>
  </si>
  <si>
    <t>-5.36</t>
  </si>
  <si>
    <t>-1.34</t>
  </si>
  <si>
    <t>-1.28</t>
  </si>
  <si>
    <t>05/01/1946</t>
  </si>
  <si>
    <t>08/01/1946</t>
  </si>
  <si>
    <t>3</t>
  </si>
  <si>
    <t>-1.11</t>
  </si>
  <si>
    <t>-1.8</t>
  </si>
  <si>
    <t>-0.6</t>
  </si>
  <si>
    <t>-0.36</t>
  </si>
  <si>
    <t>11/01/1946</t>
  </si>
  <si>
    <t>10/01/1947</t>
  </si>
  <si>
    <t>11</t>
  </si>
  <si>
    <t>-1.6</t>
  </si>
  <si>
    <t>-10</t>
  </si>
  <si>
    <t>-0.91</t>
  </si>
  <si>
    <t>-0.96</t>
  </si>
  <si>
    <t>04/01/1949</t>
  </si>
  <si>
    <t>06/01/1949</t>
  </si>
  <si>
    <t>2</t>
  </si>
  <si>
    <t>-1.08</t>
  </si>
  <si>
    <t>-1.81</t>
  </si>
  <si>
    <t>-0.9</t>
  </si>
  <si>
    <t>11/01/1949</t>
  </si>
  <si>
    <t>01/01/1950</t>
  </si>
  <si>
    <t>-1.71</t>
  </si>
  <si>
    <t>-3.21</t>
  </si>
  <si>
    <t>11/01/1952</t>
  </si>
  <si>
    <t>02/01/1953</t>
  </si>
  <si>
    <t>-1.95</t>
  </si>
  <si>
    <t>-3.8</t>
  </si>
  <si>
    <t>-1.27</t>
  </si>
  <si>
    <t>-1.33</t>
  </si>
  <si>
    <t>02/01/1955</t>
  </si>
  <si>
    <t>03/01/1955</t>
  </si>
  <si>
    <t>1</t>
  </si>
  <si>
    <t>-1.17</t>
  </si>
  <si>
    <t>09/01/1956</t>
  </si>
  <si>
    <t>01/01/1957</t>
  </si>
  <si>
    <t>-3.18</t>
  </si>
  <si>
    <t>-9.63</t>
  </si>
  <si>
    <t>-2.41</t>
  </si>
  <si>
    <t>-2.5</t>
  </si>
  <si>
    <t>10/01/1957</t>
  </si>
  <si>
    <t>01/01/1958</t>
  </si>
  <si>
    <t>-1.39</t>
  </si>
  <si>
    <t>-3.49</t>
  </si>
  <si>
    <t>-1.16</t>
  </si>
  <si>
    <t>-1.32</t>
  </si>
  <si>
    <t>10/01/1959</t>
  </si>
  <si>
    <t>04/01/1960</t>
  </si>
  <si>
    <t>6</t>
  </si>
  <si>
    <t>-1.57</t>
  </si>
  <si>
    <t>-6.26</t>
  </si>
  <si>
    <t>-1.04</t>
  </si>
  <si>
    <t>06/01/1961</t>
  </si>
  <si>
    <t>09/01/1961</t>
  </si>
  <si>
    <t>-2.24</t>
  </si>
  <si>
    <t>-4.73</t>
  </si>
  <si>
    <t>-1.58</t>
  </si>
  <si>
    <t>-1.82</t>
  </si>
  <si>
    <t>01/01/1962</t>
  </si>
  <si>
    <t>04/01/1963</t>
  </si>
  <si>
    <t>15</t>
  </si>
  <si>
    <t>-2.73</t>
  </si>
  <si>
    <t>-15.72</t>
  </si>
  <si>
    <t>-1.05</t>
  </si>
  <si>
    <t>-0.82</t>
  </si>
  <si>
    <t>10/01/1964</t>
  </si>
  <si>
    <t>02/01/1965</t>
  </si>
  <si>
    <t>-1.41</t>
  </si>
  <si>
    <t>-4.3</t>
  </si>
  <si>
    <t>-1.07</t>
  </si>
  <si>
    <t>-1.01</t>
  </si>
  <si>
    <t>04/01/1965</t>
  </si>
  <si>
    <t>10/01/1965</t>
  </si>
  <si>
    <t>-1.75</t>
  </si>
  <si>
    <t>-6.76</t>
  </si>
  <si>
    <t>-1.13</t>
  </si>
  <si>
    <t>01/01/1966</t>
  </si>
  <si>
    <t>02/01/1966</t>
  </si>
  <si>
    <t>-1.43</t>
  </si>
  <si>
    <t>06/01/1966</t>
  </si>
  <si>
    <t>08/01/1966</t>
  </si>
  <si>
    <t>-1.12</t>
  </si>
  <si>
    <t>-0.71</t>
  </si>
  <si>
    <t>01/01/1967</t>
  </si>
  <si>
    <t>08/01/1967</t>
  </si>
  <si>
    <t>7</t>
  </si>
  <si>
    <t>-3.16</t>
  </si>
  <si>
    <t>-11.43</t>
  </si>
  <si>
    <t>-1.63</t>
  </si>
  <si>
    <t>-1.7</t>
  </si>
  <si>
    <t>02/01/1968</t>
  </si>
  <si>
    <t>12/01/1968</t>
  </si>
  <si>
    <t>10</t>
  </si>
  <si>
    <t>-7.64</t>
  </si>
  <si>
    <t>-0.76</t>
  </si>
  <si>
    <t>-0.75</t>
  </si>
  <si>
    <t>02/01/1970</t>
  </si>
  <si>
    <t>04/01/1970</t>
  </si>
  <si>
    <t>-1.72</t>
  </si>
  <si>
    <t>-0.86</t>
  </si>
  <si>
    <t>03/01/1971</t>
  </si>
  <si>
    <t>09/01/1971</t>
  </si>
  <si>
    <t>-2.34</t>
  </si>
  <si>
    <t>-7.3</t>
  </si>
  <si>
    <t>-1.22</t>
  </si>
  <si>
    <t>09/01/1973</t>
  </si>
  <si>
    <t>10/01/1973</t>
  </si>
  <si>
    <t>-1.1</t>
  </si>
  <si>
    <t>01/01/1975</t>
  </si>
  <si>
    <t>05/01/1975</t>
  </si>
  <si>
    <t>-1.65</t>
  </si>
  <si>
    <t>-4.19</t>
  </si>
  <si>
    <t>08/01/1975</t>
  </si>
  <si>
    <t>09/01/1975</t>
  </si>
  <si>
    <t>-1.38</t>
  </si>
  <si>
    <t>08/01/1976</t>
  </si>
  <si>
    <t>01/01/1977</t>
  </si>
  <si>
    <t>5</t>
  </si>
  <si>
    <t>-1.45</t>
  </si>
  <si>
    <t>-2.96</t>
  </si>
  <si>
    <t>-0.59</t>
  </si>
  <si>
    <t>-0.47</t>
  </si>
  <si>
    <t>09/01/1977</t>
  </si>
  <si>
    <t>10/01/1977</t>
  </si>
  <si>
    <t>08/01/1978</t>
  </si>
  <si>
    <t>04/01/1979</t>
  </si>
  <si>
    <t>8</t>
  </si>
  <si>
    <t>-1.59</t>
  </si>
  <si>
    <t>-8.82</t>
  </si>
  <si>
    <t>-1.09</t>
  </si>
  <si>
    <t>10/01/1980</t>
  </si>
  <si>
    <t>11/01/1980</t>
  </si>
  <si>
    <t>-1.14</t>
  </si>
  <si>
    <t>04/01/1982</t>
  </si>
  <si>
    <t>08/01/1982</t>
  </si>
  <si>
    <t>-2.01</t>
  </si>
  <si>
    <t>-6.47</t>
  </si>
  <si>
    <t>-1.62</t>
  </si>
  <si>
    <t>01/01/1984</t>
  </si>
  <si>
    <t>03/01/1984</t>
  </si>
  <si>
    <t>-2.69</t>
  </si>
  <si>
    <t>08/01/1984</t>
  </si>
  <si>
    <t>11/01/1984</t>
  </si>
  <si>
    <t>-1.15</t>
  </si>
  <si>
    <t>-3.07</t>
  </si>
  <si>
    <t>-1.02</t>
  </si>
  <si>
    <t>01/01/1986</t>
  </si>
  <si>
    <t>11/01/1986</t>
  </si>
  <si>
    <t>-2.59</t>
  </si>
  <si>
    <t>-13.09</t>
  </si>
  <si>
    <t>-1.31</t>
  </si>
  <si>
    <t>-1.3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</si>
  <si>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</si>
  <si>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</si>
  <si>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</si>
  <si>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</si>
  <si>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</si>
  <si>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</si>
  <si>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</si>
  <si>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</si>
  <si>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</si>
  <si>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</si>
  <si>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</si>
  <si>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</si>
  <si>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</si>
  <si>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</si>
  <si>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</si>
  <si>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</si>
  <si>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</si>
  <si>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</si>
  <si>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</si>
  <si>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</si>
  <si>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K (-0.1)</t>
  </si>
  <si>
    <t>Slope</t>
  </si>
  <si>
    <t>K calculated</t>
  </si>
  <si>
    <t>Log Q</t>
  </si>
  <si>
    <t>Q</t>
  </si>
  <si>
    <t>K (0)</t>
  </si>
  <si>
    <t>K (0.1)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</si>
</sst>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workbookViewId="0">
      <selection activeCell="I33" sqref="I3:I33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167</v>
      </c>
    </row>
    <row r="3" spans="1:9" x14ac:dyDescent="0.35">
      <c r="A3" t="s">
        <v>120</v>
      </c>
      <c r="B3" t="s">
        <v>121</v>
      </c>
      <c r="C3" t="s">
        <v>47</v>
      </c>
      <c r="D3" t="s">
        <v>122</v>
      </c>
      <c r="E3" t="s">
        <v>122</v>
      </c>
      <c r="F3" t="s">
        <v>122</v>
      </c>
      <c r="G3" t="s">
        <v>122</v>
      </c>
      <c r="H3">
        <f>C3*1</f>
        <v>1</v>
      </c>
      <c r="I3">
        <f>E3*-1</f>
        <v>1.1000000000000001</v>
      </c>
    </row>
    <row r="4" spans="1:9" x14ac:dyDescent="0.35">
      <c r="A4" t="s">
        <v>145</v>
      </c>
      <c r="B4" t="s">
        <v>146</v>
      </c>
      <c r="C4" t="s">
        <v>47</v>
      </c>
      <c r="D4" t="s">
        <v>147</v>
      </c>
      <c r="E4" t="s">
        <v>147</v>
      </c>
      <c r="F4" t="s">
        <v>147</v>
      </c>
      <c r="G4" t="s">
        <v>147</v>
      </c>
      <c r="H4">
        <f>C4*1</f>
        <v>1</v>
      </c>
      <c r="I4">
        <f>E4*-1</f>
        <v>1.1399999999999999</v>
      </c>
    </row>
    <row r="5" spans="1:9" x14ac:dyDescent="0.35">
      <c r="A5" t="s">
        <v>45</v>
      </c>
      <c r="B5" t="s">
        <v>46</v>
      </c>
      <c r="C5" t="s">
        <v>47</v>
      </c>
      <c r="D5" t="s">
        <v>48</v>
      </c>
      <c r="E5" t="s">
        <v>48</v>
      </c>
      <c r="F5" t="s">
        <v>48</v>
      </c>
      <c r="G5" t="s">
        <v>48</v>
      </c>
      <c r="H5">
        <f>C5*1</f>
        <v>1</v>
      </c>
      <c r="I5">
        <f>E5*-1</f>
        <v>1.17</v>
      </c>
    </row>
    <row r="6" spans="1:9" x14ac:dyDescent="0.35">
      <c r="A6" t="s">
        <v>137</v>
      </c>
      <c r="B6" t="s">
        <v>138</v>
      </c>
      <c r="C6" t="s">
        <v>47</v>
      </c>
      <c r="D6" t="s">
        <v>119</v>
      </c>
      <c r="E6" t="s">
        <v>119</v>
      </c>
      <c r="F6" t="s">
        <v>119</v>
      </c>
      <c r="G6" t="s">
        <v>119</v>
      </c>
      <c r="H6">
        <f>C6*1</f>
        <v>1</v>
      </c>
      <c r="I6">
        <f>E6*-1</f>
        <v>1.22</v>
      </c>
    </row>
    <row r="7" spans="1:9" x14ac:dyDescent="0.35">
      <c r="A7" t="s">
        <v>127</v>
      </c>
      <c r="B7" t="s">
        <v>128</v>
      </c>
      <c r="C7" t="s">
        <v>47</v>
      </c>
      <c r="D7" t="s">
        <v>129</v>
      </c>
      <c r="E7" t="s">
        <v>129</v>
      </c>
      <c r="F7" t="s">
        <v>129</v>
      </c>
      <c r="G7" t="s">
        <v>129</v>
      </c>
      <c r="H7">
        <f>C7*1</f>
        <v>1</v>
      </c>
      <c r="I7">
        <f>E7*-1</f>
        <v>1.38</v>
      </c>
    </row>
    <row r="8" spans="1:9" x14ac:dyDescent="0.35">
      <c r="A8" t="s">
        <v>94</v>
      </c>
      <c r="B8" t="s">
        <v>95</v>
      </c>
      <c r="C8" t="s">
        <v>31</v>
      </c>
      <c r="D8" t="s">
        <v>96</v>
      </c>
      <c r="E8" t="s">
        <v>82</v>
      </c>
      <c r="F8" t="s">
        <v>97</v>
      </c>
      <c r="G8" t="s">
        <v>97</v>
      </c>
      <c r="H8">
        <f>C8*1</f>
        <v>2</v>
      </c>
      <c r="I8">
        <f>E8*-1</f>
        <v>1.41</v>
      </c>
    </row>
    <row r="9" spans="1:9" x14ac:dyDescent="0.35">
      <c r="A9" t="s">
        <v>91</v>
      </c>
      <c r="B9" t="s">
        <v>92</v>
      </c>
      <c r="C9" t="s">
        <v>47</v>
      </c>
      <c r="D9" t="s">
        <v>93</v>
      </c>
      <c r="E9" t="s">
        <v>93</v>
      </c>
      <c r="F9" t="s">
        <v>93</v>
      </c>
      <c r="G9" t="s">
        <v>93</v>
      </c>
      <c r="H9">
        <f>C9*1</f>
        <v>1</v>
      </c>
      <c r="I9">
        <f>E9*-1</f>
        <v>1.43</v>
      </c>
    </row>
    <row r="10" spans="1:9" x14ac:dyDescent="0.35">
      <c r="A10" t="s">
        <v>111</v>
      </c>
      <c r="B10" t="s">
        <v>112</v>
      </c>
      <c r="C10" t="s">
        <v>31</v>
      </c>
      <c r="D10" t="s">
        <v>78</v>
      </c>
      <c r="E10" t="s">
        <v>113</v>
      </c>
      <c r="F10" t="s">
        <v>114</v>
      </c>
      <c r="G10" t="s">
        <v>114</v>
      </c>
      <c r="H10">
        <f>C10*1</f>
        <v>2</v>
      </c>
      <c r="I10">
        <f>E10*-1</f>
        <v>1.72</v>
      </c>
    </row>
    <row r="11" spans="1:9" x14ac:dyDescent="0.35">
      <c r="A11" t="s">
        <v>15</v>
      </c>
      <c r="B11" t="s">
        <v>16</v>
      </c>
      <c r="C11" t="s">
        <v>17</v>
      </c>
      <c r="D11" t="s">
        <v>18</v>
      </c>
      <c r="E11" t="s">
        <v>19</v>
      </c>
      <c r="F11" t="s">
        <v>20</v>
      </c>
      <c r="G11" t="s">
        <v>21</v>
      </c>
      <c r="H11">
        <f>C11*1</f>
        <v>3</v>
      </c>
      <c r="I11">
        <f>E11*-1</f>
        <v>1.8</v>
      </c>
    </row>
    <row r="12" spans="1:9" x14ac:dyDescent="0.35">
      <c r="A12" t="s">
        <v>29</v>
      </c>
      <c r="B12" t="s">
        <v>30</v>
      </c>
      <c r="C12" t="s">
        <v>31</v>
      </c>
      <c r="D12" t="s">
        <v>32</v>
      </c>
      <c r="E12" t="s">
        <v>33</v>
      </c>
      <c r="F12" t="s">
        <v>34</v>
      </c>
      <c r="G12" t="s">
        <v>34</v>
      </c>
      <c r="H12">
        <f>C12*1</f>
        <v>2</v>
      </c>
      <c r="I12">
        <f>E12*-1</f>
        <v>1.81</v>
      </c>
    </row>
    <row r="13" spans="1:9" x14ac:dyDescent="0.35">
      <c r="A13" t="s">
        <v>153</v>
      </c>
      <c r="B13" t="s">
        <v>154</v>
      </c>
      <c r="C13" t="s">
        <v>31</v>
      </c>
      <c r="D13" t="s">
        <v>152</v>
      </c>
      <c r="E13" t="s">
        <v>155</v>
      </c>
      <c r="F13" t="s">
        <v>13</v>
      </c>
      <c r="G13" t="s">
        <v>13</v>
      </c>
      <c r="H13">
        <f>C13*1</f>
        <v>2</v>
      </c>
      <c r="I13">
        <f>E13*-1</f>
        <v>2.69</v>
      </c>
    </row>
    <row r="14" spans="1:9" x14ac:dyDescent="0.35">
      <c r="A14" t="s">
        <v>130</v>
      </c>
      <c r="B14" t="s">
        <v>131</v>
      </c>
      <c r="C14" t="s">
        <v>132</v>
      </c>
      <c r="D14" t="s">
        <v>133</v>
      </c>
      <c r="E14" t="s">
        <v>134</v>
      </c>
      <c r="F14" t="s">
        <v>135</v>
      </c>
      <c r="G14" t="s">
        <v>136</v>
      </c>
      <c r="H14">
        <f>C14*1</f>
        <v>5</v>
      </c>
      <c r="I14">
        <f>E14*-1</f>
        <v>2.96</v>
      </c>
    </row>
    <row r="15" spans="1:9" x14ac:dyDescent="0.35">
      <c r="A15" t="s">
        <v>156</v>
      </c>
      <c r="B15" t="s">
        <v>157</v>
      </c>
      <c r="C15" t="s">
        <v>17</v>
      </c>
      <c r="D15" t="s">
        <v>158</v>
      </c>
      <c r="E15" t="s">
        <v>159</v>
      </c>
      <c r="F15" t="s">
        <v>160</v>
      </c>
      <c r="G15" t="s">
        <v>147</v>
      </c>
      <c r="H15">
        <f>C15*1</f>
        <v>3</v>
      </c>
      <c r="I15">
        <f>E15*-1</f>
        <v>3.07</v>
      </c>
    </row>
    <row r="16" spans="1:9" x14ac:dyDescent="0.35">
      <c r="A16" t="s">
        <v>35</v>
      </c>
      <c r="B16" t="s">
        <v>36</v>
      </c>
      <c r="C16" t="s">
        <v>31</v>
      </c>
      <c r="D16" t="s">
        <v>37</v>
      </c>
      <c r="E16" t="s">
        <v>38</v>
      </c>
      <c r="F16" t="s">
        <v>25</v>
      </c>
      <c r="G16" t="s">
        <v>25</v>
      </c>
      <c r="H16">
        <f>C16*1</f>
        <v>2</v>
      </c>
      <c r="I16">
        <f>E16*-1</f>
        <v>3.21</v>
      </c>
    </row>
    <row r="17" spans="1:9" x14ac:dyDescent="0.35">
      <c r="A17" t="s">
        <v>55</v>
      </c>
      <c r="B17" t="s">
        <v>56</v>
      </c>
      <c r="C17" t="s">
        <v>17</v>
      </c>
      <c r="D17" t="s">
        <v>57</v>
      </c>
      <c r="E17" t="s">
        <v>58</v>
      </c>
      <c r="F17" t="s">
        <v>59</v>
      </c>
      <c r="G17" t="s">
        <v>60</v>
      </c>
      <c r="H17">
        <f>C17*1</f>
        <v>3</v>
      </c>
      <c r="I17">
        <f>E17*-1</f>
        <v>3.49</v>
      </c>
    </row>
    <row r="18" spans="1:9" x14ac:dyDescent="0.35">
      <c r="A18" t="s">
        <v>39</v>
      </c>
      <c r="B18" t="s">
        <v>40</v>
      </c>
      <c r="C18" t="s">
        <v>17</v>
      </c>
      <c r="D18" t="s">
        <v>41</v>
      </c>
      <c r="E18" t="s">
        <v>42</v>
      </c>
      <c r="F18" t="s">
        <v>43</v>
      </c>
      <c r="G18" t="s">
        <v>44</v>
      </c>
      <c r="H18">
        <f>C18*1</f>
        <v>3</v>
      </c>
      <c r="I18">
        <f>E18*-1</f>
        <v>3.8</v>
      </c>
    </row>
    <row r="19" spans="1:9" x14ac:dyDescent="0.35">
      <c r="A19" t="s">
        <v>123</v>
      </c>
      <c r="B19" t="s">
        <v>124</v>
      </c>
      <c r="C19" t="s">
        <v>10</v>
      </c>
      <c r="D19" t="s">
        <v>125</v>
      </c>
      <c r="E19" t="s">
        <v>126</v>
      </c>
      <c r="F19" t="s">
        <v>78</v>
      </c>
      <c r="G19" t="s">
        <v>66</v>
      </c>
      <c r="H19">
        <f>C19*1</f>
        <v>4</v>
      </c>
      <c r="I19">
        <f>E19*-1</f>
        <v>4.1900000000000004</v>
      </c>
    </row>
    <row r="20" spans="1:9" x14ac:dyDescent="0.35">
      <c r="A20" t="s">
        <v>80</v>
      </c>
      <c r="B20" t="s">
        <v>81</v>
      </c>
      <c r="C20" t="s">
        <v>10</v>
      </c>
      <c r="D20" t="s">
        <v>82</v>
      </c>
      <c r="E20" t="s">
        <v>83</v>
      </c>
      <c r="F20" t="s">
        <v>84</v>
      </c>
      <c r="G20" t="s">
        <v>85</v>
      </c>
      <c r="H20">
        <f>C20*1</f>
        <v>4</v>
      </c>
      <c r="I20">
        <f>E20*-1</f>
        <v>4.3</v>
      </c>
    </row>
    <row r="21" spans="1:9" x14ac:dyDescent="0.35">
      <c r="A21" t="s">
        <v>67</v>
      </c>
      <c r="B21" t="s">
        <v>68</v>
      </c>
      <c r="C21" t="s">
        <v>17</v>
      </c>
      <c r="D21" t="s">
        <v>69</v>
      </c>
      <c r="E21" t="s">
        <v>70</v>
      </c>
      <c r="F21" t="s">
        <v>71</v>
      </c>
      <c r="G21" t="s">
        <v>72</v>
      </c>
      <c r="H21">
        <f>C21*1</f>
        <v>3</v>
      </c>
      <c r="I21">
        <f>E21*-1</f>
        <v>4.7300000000000004</v>
      </c>
    </row>
    <row r="22" spans="1:9" x14ac:dyDescent="0.35">
      <c r="A22" t="s">
        <v>8</v>
      </c>
      <c r="B22" t="s">
        <v>9</v>
      </c>
      <c r="C22" t="s">
        <v>10</v>
      </c>
      <c r="D22" t="s">
        <v>11</v>
      </c>
      <c r="E22" t="s">
        <v>12</v>
      </c>
      <c r="F22" t="s">
        <v>13</v>
      </c>
      <c r="G22" t="s">
        <v>14</v>
      </c>
      <c r="H22">
        <f>C22*1</f>
        <v>4</v>
      </c>
      <c r="I22">
        <f>E22*-1</f>
        <v>5.36</v>
      </c>
    </row>
    <row r="23" spans="1:9" x14ac:dyDescent="0.35">
      <c r="A23" t="s">
        <v>61</v>
      </c>
      <c r="B23" t="s">
        <v>62</v>
      </c>
      <c r="C23" t="s">
        <v>63</v>
      </c>
      <c r="D23" t="s">
        <v>64</v>
      </c>
      <c r="E23" t="s">
        <v>65</v>
      </c>
      <c r="F23" t="s">
        <v>66</v>
      </c>
      <c r="G23" t="s">
        <v>28</v>
      </c>
      <c r="H23">
        <f>C23*1</f>
        <v>6</v>
      </c>
      <c r="I23">
        <f>E23*-1</f>
        <v>6.26</v>
      </c>
    </row>
    <row r="24" spans="1:9" x14ac:dyDescent="0.35">
      <c r="A24" t="s">
        <v>148</v>
      </c>
      <c r="B24" t="s">
        <v>149</v>
      </c>
      <c r="C24" t="s">
        <v>10</v>
      </c>
      <c r="D24" t="s">
        <v>150</v>
      </c>
      <c r="E24" t="s">
        <v>151</v>
      </c>
      <c r="F24" t="s">
        <v>152</v>
      </c>
      <c r="G24" t="s">
        <v>104</v>
      </c>
      <c r="H24">
        <f>C24*1</f>
        <v>4</v>
      </c>
      <c r="I24">
        <f>E24*-1</f>
        <v>6.47</v>
      </c>
    </row>
    <row r="25" spans="1:9" x14ac:dyDescent="0.35">
      <c r="A25" t="s">
        <v>86</v>
      </c>
      <c r="B25" t="s">
        <v>87</v>
      </c>
      <c r="C25" t="s">
        <v>63</v>
      </c>
      <c r="D25" t="s">
        <v>88</v>
      </c>
      <c r="E25" t="s">
        <v>89</v>
      </c>
      <c r="F25" t="s">
        <v>90</v>
      </c>
      <c r="G25" t="s">
        <v>18</v>
      </c>
      <c r="H25">
        <f>C25*1</f>
        <v>6</v>
      </c>
      <c r="I25">
        <f>E25*-1</f>
        <v>6.76</v>
      </c>
    </row>
    <row r="26" spans="1:9" x14ac:dyDescent="0.35">
      <c r="A26" t="s">
        <v>115</v>
      </c>
      <c r="B26" t="s">
        <v>116</v>
      </c>
      <c r="C26" t="s">
        <v>63</v>
      </c>
      <c r="D26" t="s">
        <v>117</v>
      </c>
      <c r="E26" t="s">
        <v>118</v>
      </c>
      <c r="F26" t="s">
        <v>119</v>
      </c>
      <c r="G26" t="s">
        <v>27</v>
      </c>
      <c r="H26">
        <f>C26*1</f>
        <v>6</v>
      </c>
      <c r="I26">
        <f>E26*-1</f>
        <v>7.3</v>
      </c>
    </row>
    <row r="27" spans="1:9" x14ac:dyDescent="0.35">
      <c r="A27" t="s">
        <v>105</v>
      </c>
      <c r="B27" t="s">
        <v>106</v>
      </c>
      <c r="C27" t="s">
        <v>107</v>
      </c>
      <c r="D27" t="s">
        <v>104</v>
      </c>
      <c r="E27" t="s">
        <v>108</v>
      </c>
      <c r="F27" t="s">
        <v>109</v>
      </c>
      <c r="G27" t="s">
        <v>110</v>
      </c>
      <c r="H27">
        <f>C27*1</f>
        <v>10</v>
      </c>
      <c r="I27">
        <f>E27*-1</f>
        <v>7.64</v>
      </c>
    </row>
    <row r="28" spans="1:9" x14ac:dyDescent="0.35">
      <c r="A28" t="s">
        <v>139</v>
      </c>
      <c r="B28" t="s">
        <v>140</v>
      </c>
      <c r="C28" t="s">
        <v>141</v>
      </c>
      <c r="D28" t="s">
        <v>142</v>
      </c>
      <c r="E28" t="s">
        <v>143</v>
      </c>
      <c r="F28" t="s">
        <v>122</v>
      </c>
      <c r="G28" t="s">
        <v>144</v>
      </c>
      <c r="H28">
        <f>C28*1</f>
        <v>8</v>
      </c>
      <c r="I28">
        <f>E28*-1</f>
        <v>8.82</v>
      </c>
    </row>
    <row r="29" spans="1:9" x14ac:dyDescent="0.35">
      <c r="A29" t="s">
        <v>49</v>
      </c>
      <c r="B29" t="s">
        <v>50</v>
      </c>
      <c r="C29" t="s">
        <v>10</v>
      </c>
      <c r="D29" t="s">
        <v>51</v>
      </c>
      <c r="E29" t="s">
        <v>52</v>
      </c>
      <c r="F29" t="s">
        <v>53</v>
      </c>
      <c r="G29" t="s">
        <v>54</v>
      </c>
      <c r="H29">
        <f>C29*1</f>
        <v>4</v>
      </c>
      <c r="I29">
        <f>E29*-1</f>
        <v>9.6300000000000008</v>
      </c>
    </row>
    <row r="30" spans="1:9" x14ac:dyDescent="0.35">
      <c r="A30" t="s">
        <v>22</v>
      </c>
      <c r="B30" t="s">
        <v>23</v>
      </c>
      <c r="C30" t="s">
        <v>24</v>
      </c>
      <c r="D30" t="s">
        <v>25</v>
      </c>
      <c r="E30" t="s">
        <v>26</v>
      </c>
      <c r="F30" t="s">
        <v>27</v>
      </c>
      <c r="G30" t="s">
        <v>28</v>
      </c>
      <c r="H30">
        <f>C30*1</f>
        <v>11</v>
      </c>
      <c r="I30">
        <f>E30*-1</f>
        <v>10</v>
      </c>
    </row>
    <row r="31" spans="1:9" x14ac:dyDescent="0.35">
      <c r="A31" t="s">
        <v>98</v>
      </c>
      <c r="B31" t="s">
        <v>99</v>
      </c>
      <c r="C31" t="s">
        <v>100</v>
      </c>
      <c r="D31" t="s">
        <v>101</v>
      </c>
      <c r="E31" t="s">
        <v>102</v>
      </c>
      <c r="F31" t="s">
        <v>103</v>
      </c>
      <c r="G31" t="s">
        <v>104</v>
      </c>
      <c r="H31">
        <f>C31*1</f>
        <v>7</v>
      </c>
      <c r="I31">
        <f>E31*-1</f>
        <v>11.43</v>
      </c>
    </row>
    <row r="32" spans="1:9" x14ac:dyDescent="0.35">
      <c r="A32" t="s">
        <v>161</v>
      </c>
      <c r="B32" t="s">
        <v>162</v>
      </c>
      <c r="C32" t="s">
        <v>107</v>
      </c>
      <c r="D32" t="s">
        <v>163</v>
      </c>
      <c r="E32" t="s">
        <v>164</v>
      </c>
      <c r="F32" t="s">
        <v>165</v>
      </c>
      <c r="G32" t="s">
        <v>166</v>
      </c>
      <c r="H32">
        <f>C32*1</f>
        <v>10</v>
      </c>
      <c r="I32">
        <f>E32*-1</f>
        <v>13.09</v>
      </c>
    </row>
    <row r="33" spans="1:9" x14ac:dyDescent="0.35">
      <c r="A33" t="s">
        <v>73</v>
      </c>
      <c r="B33" t="s">
        <v>74</v>
      </c>
      <c r="C33" t="s">
        <v>75</v>
      </c>
      <c r="D33" t="s">
        <v>76</v>
      </c>
      <c r="E33" t="s">
        <v>77</v>
      </c>
      <c r="F33" t="s">
        <v>78</v>
      </c>
      <c r="G33" t="s">
        <v>79</v>
      </c>
      <c r="H33">
        <f>C33*1</f>
        <v>15</v>
      </c>
      <c r="I33">
        <f>E33*-1</f>
        <v>15.72</v>
      </c>
    </row>
  </sheetData>
  <sortState xmlns:xlrd2="http://schemas.microsoft.com/office/spreadsheetml/2017/richdata2" ref="A3:I34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96FD1-D1CD-41E9-9A59-12FDCE23B29F}">
  <dimension ref="A1:K42"/>
  <sheetViews>
    <sheetView topLeftCell="A25" workbookViewId="0">
      <selection activeCell="C36" sqref="C36:D42"/>
    </sheetView>
  </sheetViews>
  <sheetFormatPr defaultRowHeight="14.5" x14ac:dyDescent="0.35"/>
  <sheetData>
    <row r="1" spans="1:11" x14ac:dyDescent="0.35">
      <c r="A1" t="s">
        <v>168</v>
      </c>
      <c r="B1" t="s">
        <v>169</v>
      </c>
      <c r="C1" t="s">
        <v>170</v>
      </c>
      <c r="D1" t="s">
        <v>171</v>
      </c>
      <c r="E1" t="s">
        <v>172</v>
      </c>
      <c r="F1" t="s">
        <v>173</v>
      </c>
      <c r="G1" t="s">
        <v>174</v>
      </c>
      <c r="H1" t="s">
        <v>175</v>
      </c>
      <c r="J1" t="s">
        <v>176</v>
      </c>
      <c r="K1">
        <f>COUNT(C2:C32)</f>
        <v>31</v>
      </c>
    </row>
    <row r="2" spans="1:11" x14ac:dyDescent="0.35">
      <c r="A2">
        <v>1</v>
      </c>
      <c r="B2" t="s">
        <v>45</v>
      </c>
      <c r="C2">
        <v>1</v>
      </c>
      <c r="D2">
        <f t="shared" ref="D2:D32" si="0">LOG(C2)</f>
        <v>0</v>
      </c>
      <c r="E2">
        <f t="shared" ref="E2:E32" si="1">(D2-$K$3)^2</f>
        <v>0.26307474668523839</v>
      </c>
      <c r="F2">
        <f t="shared" ref="F2:F32" si="2">(D2-$K$3)^3</f>
        <v>-0.13493317556860213</v>
      </c>
      <c r="G2">
        <f t="shared" ref="G2:G32" si="3">($K$1+1)/A2</f>
        <v>32</v>
      </c>
      <c r="H2">
        <f t="shared" ref="H2:H32" si="4">1/G2</f>
        <v>3.125E-2</v>
      </c>
      <c r="J2" t="s">
        <v>177</v>
      </c>
      <c r="K2">
        <f>AVERAGE(C2:C32)</f>
        <v>4.354838709677419</v>
      </c>
    </row>
    <row r="3" spans="1:11" x14ac:dyDescent="0.35">
      <c r="A3">
        <v>2</v>
      </c>
      <c r="B3" t="s">
        <v>91</v>
      </c>
      <c r="C3">
        <v>1</v>
      </c>
      <c r="D3">
        <f t="shared" si="0"/>
        <v>0</v>
      </c>
      <c r="E3">
        <f t="shared" si="1"/>
        <v>0.26307474668523839</v>
      </c>
      <c r="F3">
        <f t="shared" si="2"/>
        <v>-0.13493317556860213</v>
      </c>
      <c r="G3">
        <f t="shared" si="3"/>
        <v>16</v>
      </c>
      <c r="H3">
        <f t="shared" si="4"/>
        <v>6.25E-2</v>
      </c>
      <c r="J3" t="s">
        <v>178</v>
      </c>
      <c r="K3">
        <f>AVERAGE(D2:D32)</f>
        <v>0.51290812694403509</v>
      </c>
    </row>
    <row r="4" spans="1:11" x14ac:dyDescent="0.35">
      <c r="A4">
        <v>3</v>
      </c>
      <c r="B4" t="s">
        <v>120</v>
      </c>
      <c r="C4">
        <v>1</v>
      </c>
      <c r="D4">
        <f t="shared" si="0"/>
        <v>0</v>
      </c>
      <c r="E4">
        <f t="shared" si="1"/>
        <v>0.26307474668523839</v>
      </c>
      <c r="F4">
        <f t="shared" si="2"/>
        <v>-0.13493317556860213</v>
      </c>
      <c r="G4">
        <f t="shared" si="3"/>
        <v>10.666666666666666</v>
      </c>
      <c r="H4">
        <f t="shared" si="4"/>
        <v>9.375E-2</v>
      </c>
      <c r="J4" t="s">
        <v>179</v>
      </c>
      <c r="K4">
        <f>SUM(E2:E32)</f>
        <v>3.5509515370720095</v>
      </c>
    </row>
    <row r="5" spans="1:11" x14ac:dyDescent="0.35">
      <c r="A5">
        <v>4</v>
      </c>
      <c r="B5" t="s">
        <v>127</v>
      </c>
      <c r="C5">
        <v>1</v>
      </c>
      <c r="D5">
        <f t="shared" si="0"/>
        <v>0</v>
      </c>
      <c r="E5">
        <f t="shared" si="1"/>
        <v>0.26307474668523839</v>
      </c>
      <c r="F5">
        <f t="shared" si="2"/>
        <v>-0.13493317556860213</v>
      </c>
      <c r="G5">
        <f t="shared" si="3"/>
        <v>8</v>
      </c>
      <c r="H5">
        <f t="shared" si="4"/>
        <v>0.125</v>
      </c>
      <c r="J5" t="s">
        <v>180</v>
      </c>
      <c r="K5">
        <f>SUM(F2:F32)</f>
        <v>-2.4947878752866248E-2</v>
      </c>
    </row>
    <row r="6" spans="1:11" x14ac:dyDescent="0.35">
      <c r="A6">
        <v>5</v>
      </c>
      <c r="B6" t="s">
        <v>137</v>
      </c>
      <c r="C6">
        <v>1</v>
      </c>
      <c r="D6">
        <f t="shared" si="0"/>
        <v>0</v>
      </c>
      <c r="E6">
        <f t="shared" si="1"/>
        <v>0.26307474668523839</v>
      </c>
      <c r="F6">
        <f t="shared" si="2"/>
        <v>-0.13493317556860213</v>
      </c>
      <c r="G6">
        <f t="shared" si="3"/>
        <v>6.4</v>
      </c>
      <c r="H6">
        <f t="shared" si="4"/>
        <v>0.15625</v>
      </c>
      <c r="J6" t="s">
        <v>181</v>
      </c>
      <c r="K6">
        <f>VAR(D2:D32)</f>
        <v>0.11836505123573365</v>
      </c>
    </row>
    <row r="7" spans="1:11" x14ac:dyDescent="0.35">
      <c r="A7">
        <v>6</v>
      </c>
      <c r="B7" t="s">
        <v>145</v>
      </c>
      <c r="C7">
        <v>1</v>
      </c>
      <c r="D7">
        <f t="shared" si="0"/>
        <v>0</v>
      </c>
      <c r="E7">
        <f t="shared" si="1"/>
        <v>0.26307474668523839</v>
      </c>
      <c r="F7">
        <f t="shared" si="2"/>
        <v>-0.13493317556860213</v>
      </c>
      <c r="G7">
        <f t="shared" si="3"/>
        <v>5.333333333333333</v>
      </c>
      <c r="H7">
        <f t="shared" si="4"/>
        <v>0.1875</v>
      </c>
      <c r="J7" t="s">
        <v>182</v>
      </c>
      <c r="K7">
        <f>STDEV(D2:D32)</f>
        <v>0.3440422230420761</v>
      </c>
    </row>
    <row r="8" spans="1:11" x14ac:dyDescent="0.35">
      <c r="A8">
        <v>7</v>
      </c>
      <c r="B8" t="s">
        <v>29</v>
      </c>
      <c r="C8">
        <v>2</v>
      </c>
      <c r="D8">
        <f t="shared" si="0"/>
        <v>0.3010299956639812</v>
      </c>
      <c r="E8">
        <f t="shared" si="1"/>
        <v>4.4892342514727755E-2</v>
      </c>
      <c r="F8">
        <f t="shared" si="2"/>
        <v>-9.5117056408046321E-3</v>
      </c>
      <c r="G8">
        <f t="shared" si="3"/>
        <v>4.5714285714285712</v>
      </c>
      <c r="H8">
        <f t="shared" si="4"/>
        <v>0.21875</v>
      </c>
      <c r="J8" t="s">
        <v>183</v>
      </c>
      <c r="K8">
        <f>SKEW(D2:D32)</f>
        <v>-2.182935131265476E-2</v>
      </c>
    </row>
    <row r="9" spans="1:11" x14ac:dyDescent="0.35">
      <c r="A9">
        <v>8</v>
      </c>
      <c r="B9" t="s">
        <v>35</v>
      </c>
      <c r="C9">
        <v>2</v>
      </c>
      <c r="D9">
        <f t="shared" si="0"/>
        <v>0.3010299956639812</v>
      </c>
      <c r="E9">
        <f t="shared" si="1"/>
        <v>4.4892342514727755E-2</v>
      </c>
      <c r="F9">
        <f t="shared" si="2"/>
        <v>-9.5117056408046321E-3</v>
      </c>
      <c r="G9">
        <f t="shared" si="3"/>
        <v>4</v>
      </c>
      <c r="H9">
        <f t="shared" si="4"/>
        <v>0.25</v>
      </c>
      <c r="J9" t="s">
        <v>184</v>
      </c>
      <c r="K9">
        <v>0</v>
      </c>
    </row>
    <row r="10" spans="1:11" x14ac:dyDescent="0.35">
      <c r="A10">
        <v>9</v>
      </c>
      <c r="B10" t="s">
        <v>94</v>
      </c>
      <c r="C10">
        <v>2</v>
      </c>
      <c r="D10">
        <f t="shared" si="0"/>
        <v>0.3010299956639812</v>
      </c>
      <c r="E10">
        <f t="shared" si="1"/>
        <v>4.4892342514727755E-2</v>
      </c>
      <c r="F10">
        <f t="shared" si="2"/>
        <v>-9.5117056408046321E-3</v>
      </c>
      <c r="G10">
        <f t="shared" si="3"/>
        <v>3.5555555555555554</v>
      </c>
      <c r="H10">
        <f t="shared" si="4"/>
        <v>0.28125</v>
      </c>
      <c r="J10" t="s">
        <v>185</v>
      </c>
      <c r="K10">
        <v>-0.1</v>
      </c>
    </row>
    <row r="11" spans="1:11" x14ac:dyDescent="0.35">
      <c r="A11">
        <v>10</v>
      </c>
      <c r="B11" t="s">
        <v>111</v>
      </c>
      <c r="C11">
        <v>2</v>
      </c>
      <c r="D11">
        <f t="shared" si="0"/>
        <v>0.3010299956639812</v>
      </c>
      <c r="E11">
        <f t="shared" si="1"/>
        <v>4.4892342514727755E-2</v>
      </c>
      <c r="F11">
        <f t="shared" si="2"/>
        <v>-9.5117056408046321E-3</v>
      </c>
      <c r="G11">
        <f t="shared" si="3"/>
        <v>3.2</v>
      </c>
      <c r="H11">
        <f t="shared" si="4"/>
        <v>0.3125</v>
      </c>
    </row>
    <row r="12" spans="1:11" x14ac:dyDescent="0.35">
      <c r="A12">
        <v>11</v>
      </c>
      <c r="B12" t="s">
        <v>153</v>
      </c>
      <c r="C12">
        <v>2</v>
      </c>
      <c r="D12">
        <f t="shared" si="0"/>
        <v>0.3010299956639812</v>
      </c>
      <c r="E12">
        <f t="shared" si="1"/>
        <v>4.4892342514727755E-2</v>
      </c>
      <c r="F12">
        <f t="shared" si="2"/>
        <v>-9.5117056408046321E-3</v>
      </c>
      <c r="G12">
        <f t="shared" si="3"/>
        <v>2.9090909090909092</v>
      </c>
      <c r="H12">
        <f t="shared" si="4"/>
        <v>0.34375</v>
      </c>
    </row>
    <row r="13" spans="1:11" x14ac:dyDescent="0.35">
      <c r="A13">
        <v>12</v>
      </c>
      <c r="B13" t="s">
        <v>15</v>
      </c>
      <c r="C13">
        <v>3</v>
      </c>
      <c r="D13">
        <f t="shared" si="0"/>
        <v>0.47712125471966244</v>
      </c>
      <c r="E13">
        <f t="shared" si="1"/>
        <v>1.2807002236035752E-3</v>
      </c>
      <c r="F13">
        <f t="shared" si="2"/>
        <v>-4.5832255259826633E-5</v>
      </c>
      <c r="G13">
        <f t="shared" si="3"/>
        <v>2.6666666666666665</v>
      </c>
      <c r="H13">
        <f t="shared" si="4"/>
        <v>0.375</v>
      </c>
    </row>
    <row r="14" spans="1:11" x14ac:dyDescent="0.35">
      <c r="A14">
        <v>13</v>
      </c>
      <c r="B14" t="s">
        <v>39</v>
      </c>
      <c r="C14">
        <v>3</v>
      </c>
      <c r="D14">
        <f t="shared" si="0"/>
        <v>0.47712125471966244</v>
      </c>
      <c r="E14">
        <f t="shared" si="1"/>
        <v>1.2807002236035752E-3</v>
      </c>
      <c r="F14">
        <f t="shared" si="2"/>
        <v>-4.5832255259826633E-5</v>
      </c>
      <c r="G14">
        <f t="shared" si="3"/>
        <v>2.4615384615384617</v>
      </c>
      <c r="H14">
        <f t="shared" si="4"/>
        <v>0.40625</v>
      </c>
    </row>
    <row r="15" spans="1:11" x14ac:dyDescent="0.35">
      <c r="A15">
        <v>14</v>
      </c>
      <c r="B15" t="s">
        <v>55</v>
      </c>
      <c r="C15">
        <v>3</v>
      </c>
      <c r="D15">
        <f t="shared" si="0"/>
        <v>0.47712125471966244</v>
      </c>
      <c r="E15">
        <f t="shared" si="1"/>
        <v>1.2807002236035752E-3</v>
      </c>
      <c r="F15">
        <f t="shared" si="2"/>
        <v>-4.5832255259826633E-5</v>
      </c>
      <c r="G15">
        <f t="shared" si="3"/>
        <v>2.2857142857142856</v>
      </c>
      <c r="H15">
        <f t="shared" si="4"/>
        <v>0.4375</v>
      </c>
    </row>
    <row r="16" spans="1:11" x14ac:dyDescent="0.35">
      <c r="A16">
        <v>15</v>
      </c>
      <c r="B16" t="s">
        <v>67</v>
      </c>
      <c r="C16">
        <v>3</v>
      </c>
      <c r="D16">
        <f t="shared" si="0"/>
        <v>0.47712125471966244</v>
      </c>
      <c r="E16">
        <f t="shared" si="1"/>
        <v>1.2807002236035752E-3</v>
      </c>
      <c r="F16">
        <f t="shared" si="2"/>
        <v>-4.5832255259826633E-5</v>
      </c>
      <c r="G16">
        <f t="shared" si="3"/>
        <v>2.1333333333333333</v>
      </c>
      <c r="H16">
        <f t="shared" si="4"/>
        <v>0.46875</v>
      </c>
    </row>
    <row r="17" spans="1:8" x14ac:dyDescent="0.35">
      <c r="A17">
        <v>16</v>
      </c>
      <c r="B17" t="s">
        <v>156</v>
      </c>
      <c r="C17">
        <v>3</v>
      </c>
      <c r="D17">
        <f t="shared" si="0"/>
        <v>0.47712125471966244</v>
      </c>
      <c r="E17">
        <f t="shared" si="1"/>
        <v>1.2807002236035752E-3</v>
      </c>
      <c r="F17">
        <f t="shared" si="2"/>
        <v>-4.5832255259826633E-5</v>
      </c>
      <c r="G17">
        <f t="shared" si="3"/>
        <v>2</v>
      </c>
      <c r="H17">
        <f t="shared" si="4"/>
        <v>0.5</v>
      </c>
    </row>
    <row r="18" spans="1:8" x14ac:dyDescent="0.35">
      <c r="A18">
        <v>17</v>
      </c>
      <c r="B18" t="s">
        <v>8</v>
      </c>
      <c r="C18">
        <v>4</v>
      </c>
      <c r="D18">
        <f t="shared" si="0"/>
        <v>0.6020599913279624</v>
      </c>
      <c r="E18">
        <f t="shared" si="1"/>
        <v>7.9480549231301656E-3</v>
      </c>
      <c r="F18">
        <f t="shared" si="2"/>
        <v>7.0858391462290632E-4</v>
      </c>
      <c r="G18">
        <f t="shared" si="3"/>
        <v>1.8823529411764706</v>
      </c>
      <c r="H18">
        <f t="shared" si="4"/>
        <v>0.53125</v>
      </c>
    </row>
    <row r="19" spans="1:8" x14ac:dyDescent="0.35">
      <c r="A19">
        <v>18</v>
      </c>
      <c r="B19" t="s">
        <v>49</v>
      </c>
      <c r="C19">
        <v>4</v>
      </c>
      <c r="D19">
        <f t="shared" si="0"/>
        <v>0.6020599913279624</v>
      </c>
      <c r="E19">
        <f t="shared" si="1"/>
        <v>7.9480549231301656E-3</v>
      </c>
      <c r="F19">
        <f t="shared" si="2"/>
        <v>7.0858391462290632E-4</v>
      </c>
      <c r="G19">
        <f t="shared" si="3"/>
        <v>1.7777777777777777</v>
      </c>
      <c r="H19">
        <f t="shared" si="4"/>
        <v>0.5625</v>
      </c>
    </row>
    <row r="20" spans="1:8" x14ac:dyDescent="0.35">
      <c r="A20">
        <v>19</v>
      </c>
      <c r="B20" t="s">
        <v>80</v>
      </c>
      <c r="C20">
        <v>4</v>
      </c>
      <c r="D20">
        <f t="shared" si="0"/>
        <v>0.6020599913279624</v>
      </c>
      <c r="E20">
        <f t="shared" si="1"/>
        <v>7.9480549231301656E-3</v>
      </c>
      <c r="F20">
        <f t="shared" si="2"/>
        <v>7.0858391462290632E-4</v>
      </c>
      <c r="G20">
        <f t="shared" si="3"/>
        <v>1.6842105263157894</v>
      </c>
      <c r="H20">
        <f t="shared" si="4"/>
        <v>0.59375</v>
      </c>
    </row>
    <row r="21" spans="1:8" x14ac:dyDescent="0.35">
      <c r="A21">
        <v>20</v>
      </c>
      <c r="B21" t="s">
        <v>123</v>
      </c>
      <c r="C21">
        <v>4</v>
      </c>
      <c r="D21">
        <f t="shared" si="0"/>
        <v>0.6020599913279624</v>
      </c>
      <c r="E21">
        <f t="shared" si="1"/>
        <v>7.9480549231301656E-3</v>
      </c>
      <c r="F21">
        <f t="shared" si="2"/>
        <v>7.0858391462290632E-4</v>
      </c>
      <c r="G21">
        <f t="shared" si="3"/>
        <v>1.6</v>
      </c>
      <c r="H21">
        <f t="shared" si="4"/>
        <v>0.625</v>
      </c>
    </row>
    <row r="22" spans="1:8" x14ac:dyDescent="0.35">
      <c r="A22">
        <v>21</v>
      </c>
      <c r="B22" t="s">
        <v>148</v>
      </c>
      <c r="C22">
        <v>4</v>
      </c>
      <c r="D22">
        <f t="shared" si="0"/>
        <v>0.6020599913279624</v>
      </c>
      <c r="E22">
        <f t="shared" si="1"/>
        <v>7.9480549231301656E-3</v>
      </c>
      <c r="F22">
        <f t="shared" si="2"/>
        <v>7.0858391462290632E-4</v>
      </c>
      <c r="G22">
        <f t="shared" si="3"/>
        <v>1.5238095238095237</v>
      </c>
      <c r="H22">
        <f t="shared" si="4"/>
        <v>0.65625</v>
      </c>
    </row>
    <row r="23" spans="1:8" x14ac:dyDescent="0.35">
      <c r="A23">
        <v>22</v>
      </c>
      <c r="B23" t="s">
        <v>130</v>
      </c>
      <c r="C23">
        <v>5</v>
      </c>
      <c r="D23">
        <f t="shared" si="0"/>
        <v>0.69897000433601886</v>
      </c>
      <c r="E23">
        <f t="shared" si="1"/>
        <v>3.46190222186296E-2</v>
      </c>
      <c r="F23">
        <f t="shared" si="2"/>
        <v>6.4412802674730226E-3</v>
      </c>
      <c r="G23">
        <f t="shared" si="3"/>
        <v>1.4545454545454546</v>
      </c>
      <c r="H23">
        <f t="shared" si="4"/>
        <v>0.6875</v>
      </c>
    </row>
    <row r="24" spans="1:8" x14ac:dyDescent="0.35">
      <c r="A24">
        <v>23</v>
      </c>
      <c r="B24" t="s">
        <v>61</v>
      </c>
      <c r="C24">
        <v>6</v>
      </c>
      <c r="D24">
        <f t="shared" si="0"/>
        <v>0.77815125038364363</v>
      </c>
      <c r="E24">
        <f t="shared" si="1"/>
        <v>7.035391453199942E-2</v>
      </c>
      <c r="F24">
        <f t="shared" si="2"/>
        <v>1.866089203667079E-2</v>
      </c>
      <c r="G24">
        <f t="shared" si="3"/>
        <v>1.3913043478260869</v>
      </c>
      <c r="H24">
        <f t="shared" si="4"/>
        <v>0.71875</v>
      </c>
    </row>
    <row r="25" spans="1:8" x14ac:dyDescent="0.35">
      <c r="A25">
        <v>24</v>
      </c>
      <c r="B25" t="s">
        <v>86</v>
      </c>
      <c r="C25">
        <v>6</v>
      </c>
      <c r="D25">
        <f t="shared" si="0"/>
        <v>0.77815125038364363</v>
      </c>
      <c r="E25">
        <f t="shared" si="1"/>
        <v>7.035391453199942E-2</v>
      </c>
      <c r="F25">
        <f t="shared" si="2"/>
        <v>1.866089203667079E-2</v>
      </c>
      <c r="G25">
        <f t="shared" si="3"/>
        <v>1.3333333333333333</v>
      </c>
      <c r="H25">
        <f t="shared" si="4"/>
        <v>0.75</v>
      </c>
    </row>
    <row r="26" spans="1:8" x14ac:dyDescent="0.35">
      <c r="A26">
        <v>25</v>
      </c>
      <c r="B26" t="s">
        <v>115</v>
      </c>
      <c r="C26">
        <v>6</v>
      </c>
      <c r="D26">
        <f t="shared" si="0"/>
        <v>0.77815125038364363</v>
      </c>
      <c r="E26">
        <f t="shared" si="1"/>
        <v>7.035391453199942E-2</v>
      </c>
      <c r="F26">
        <f t="shared" si="2"/>
        <v>1.866089203667079E-2</v>
      </c>
      <c r="G26">
        <f t="shared" si="3"/>
        <v>1.28</v>
      </c>
      <c r="H26">
        <f t="shared" si="4"/>
        <v>0.78125</v>
      </c>
    </row>
    <row r="27" spans="1:8" x14ac:dyDescent="0.35">
      <c r="A27">
        <v>26</v>
      </c>
      <c r="B27" t="s">
        <v>98</v>
      </c>
      <c r="C27">
        <v>7</v>
      </c>
      <c r="D27">
        <f t="shared" si="0"/>
        <v>0.84509804001425681</v>
      </c>
      <c r="E27">
        <f t="shared" si="1"/>
        <v>0.11035013834560146</v>
      </c>
      <c r="F27">
        <f t="shared" si="2"/>
        <v>3.6657202864312288E-2</v>
      </c>
      <c r="G27">
        <f t="shared" si="3"/>
        <v>1.2307692307692308</v>
      </c>
      <c r="H27">
        <f t="shared" si="4"/>
        <v>0.8125</v>
      </c>
    </row>
    <row r="28" spans="1:8" x14ac:dyDescent="0.35">
      <c r="A28">
        <v>27</v>
      </c>
      <c r="B28" t="s">
        <v>139</v>
      </c>
      <c r="C28">
        <v>8</v>
      </c>
      <c r="D28">
        <f t="shared" si="0"/>
        <v>0.90308998699194354</v>
      </c>
      <c r="E28">
        <f t="shared" si="1"/>
        <v>0.1522418839104456</v>
      </c>
      <c r="F28">
        <f t="shared" si="2"/>
        <v>5.9402021441375408E-2</v>
      </c>
      <c r="G28">
        <f t="shared" si="3"/>
        <v>1.1851851851851851</v>
      </c>
      <c r="H28">
        <f t="shared" si="4"/>
        <v>0.84375</v>
      </c>
    </row>
    <row r="29" spans="1:8" x14ac:dyDescent="0.35">
      <c r="A29">
        <v>28</v>
      </c>
      <c r="B29" t="s">
        <v>105</v>
      </c>
      <c r="C29">
        <v>10</v>
      </c>
      <c r="D29">
        <f t="shared" si="0"/>
        <v>1</v>
      </c>
      <c r="E29">
        <f t="shared" si="1"/>
        <v>0.23725849279716824</v>
      </c>
      <c r="F29">
        <f t="shared" si="2"/>
        <v>0.11556668365500783</v>
      </c>
      <c r="G29">
        <f t="shared" si="3"/>
        <v>1.1428571428571428</v>
      </c>
      <c r="H29">
        <f t="shared" si="4"/>
        <v>0.875</v>
      </c>
    </row>
    <row r="30" spans="1:8" x14ac:dyDescent="0.35">
      <c r="A30">
        <v>29</v>
      </c>
      <c r="B30" t="s">
        <v>161</v>
      </c>
      <c r="C30">
        <v>10</v>
      </c>
      <c r="D30">
        <f t="shared" si="0"/>
        <v>1</v>
      </c>
      <c r="E30">
        <f t="shared" si="1"/>
        <v>0.23725849279716824</v>
      </c>
      <c r="F30">
        <f t="shared" si="2"/>
        <v>0.11556668365500783</v>
      </c>
      <c r="G30">
        <f t="shared" si="3"/>
        <v>1.103448275862069</v>
      </c>
      <c r="H30">
        <f t="shared" si="4"/>
        <v>0.90625</v>
      </c>
    </row>
    <row r="31" spans="1:8" x14ac:dyDescent="0.35">
      <c r="A31">
        <v>30</v>
      </c>
      <c r="B31" t="s">
        <v>22</v>
      </c>
      <c r="C31">
        <v>11</v>
      </c>
      <c r="D31">
        <f t="shared" si="0"/>
        <v>1.0413926851582251</v>
      </c>
      <c r="E31">
        <f t="shared" si="1"/>
        <v>0.27929592827084765</v>
      </c>
      <c r="F31">
        <f t="shared" si="2"/>
        <v>0.14760358526324102</v>
      </c>
      <c r="G31">
        <f t="shared" si="3"/>
        <v>1.0666666666666667</v>
      </c>
      <c r="H31">
        <f t="shared" si="4"/>
        <v>0.9375</v>
      </c>
    </row>
    <row r="32" spans="1:8" x14ac:dyDescent="0.35">
      <c r="A32">
        <v>31</v>
      </c>
      <c r="B32" t="s">
        <v>73</v>
      </c>
      <c r="C32">
        <v>15</v>
      </c>
      <c r="D32">
        <f t="shared" si="0"/>
        <v>1.1760912590556813</v>
      </c>
      <c r="E32">
        <f t="shared" si="1"/>
        <v>0.43981186671741324</v>
      </c>
      <c r="F32">
        <f t="shared" si="2"/>
        <v>0.29167581130952402</v>
      </c>
      <c r="G32">
        <f t="shared" si="3"/>
        <v>1.032258064516129</v>
      </c>
      <c r="H32">
        <f t="shared" si="4"/>
        <v>0.96875</v>
      </c>
    </row>
    <row r="35" spans="2:8" x14ac:dyDescent="0.35">
      <c r="B35" t="s">
        <v>186</v>
      </c>
      <c r="C35" t="s">
        <v>192</v>
      </c>
      <c r="D35" t="s">
        <v>187</v>
      </c>
      <c r="E35" t="s">
        <v>188</v>
      </c>
      <c r="F35" t="s">
        <v>189</v>
      </c>
      <c r="G35" t="s">
        <v>190</v>
      </c>
      <c r="H35" s="1" t="s">
        <v>191</v>
      </c>
    </row>
    <row r="36" spans="2:8" x14ac:dyDescent="0.35">
      <c r="B36">
        <v>2</v>
      </c>
      <c r="C36">
        <v>0</v>
      </c>
      <c r="D36">
        <v>1.7000000000000001E-2</v>
      </c>
      <c r="E36">
        <f>(C36-D36)/($K$9-$K$10)</f>
        <v>-0.17</v>
      </c>
      <c r="F36" s="2">
        <f>C36+(E36*($K$8-$K$9))</f>
        <v>3.7109897231513093E-3</v>
      </c>
      <c r="G36" s="2">
        <f t="shared" ref="G36:G42" si="5">$K$3+(F36*$K$7)</f>
        <v>0.5141848640980744</v>
      </c>
      <c r="H36" s="3">
        <f t="shared" ref="H36:H42" si="6">10^G36</f>
        <v>3.2672687887684835</v>
      </c>
    </row>
    <row r="37" spans="2:8" x14ac:dyDescent="0.35">
      <c r="B37">
        <v>5</v>
      </c>
      <c r="C37">
        <v>0.84199999999999997</v>
      </c>
      <c r="D37">
        <v>0.84599999999999997</v>
      </c>
      <c r="E37">
        <f t="shared" ref="E37:E42" si="7">(C37-D37)/($K$9-$K$10)</f>
        <v>-4.0000000000000036E-2</v>
      </c>
      <c r="F37" s="2">
        <f t="shared" ref="F37:F42" si="8">C37+(E37*($K$8-$K$9))</f>
        <v>0.84287317405250617</v>
      </c>
      <c r="G37" s="2">
        <f t="shared" si="5"/>
        <v>0.80289208748759</v>
      </c>
      <c r="H37" s="3">
        <f t="shared" si="6"/>
        <v>6.3517308586752499</v>
      </c>
    </row>
    <row r="38" spans="2:8" x14ac:dyDescent="0.35">
      <c r="B38">
        <v>10</v>
      </c>
      <c r="C38">
        <v>1.282</v>
      </c>
      <c r="D38">
        <v>1.27</v>
      </c>
      <c r="E38">
        <f t="shared" si="7"/>
        <v>0.12000000000000011</v>
      </c>
      <c r="F38" s="2">
        <f t="shared" si="8"/>
        <v>1.2793804778424815</v>
      </c>
      <c r="G38" s="2">
        <f t="shared" si="5"/>
        <v>0.95306903065759596</v>
      </c>
      <c r="H38" s="3">
        <f t="shared" si="6"/>
        <v>8.975714512143945</v>
      </c>
    </row>
    <row r="39" spans="2:8" x14ac:dyDescent="0.35">
      <c r="B39">
        <v>25</v>
      </c>
      <c r="C39">
        <v>1.7509999999999999</v>
      </c>
      <c r="D39">
        <v>1.716</v>
      </c>
      <c r="E39">
        <f t="shared" si="7"/>
        <v>0.3499999999999992</v>
      </c>
      <c r="F39" s="2">
        <f t="shared" si="8"/>
        <v>1.7433597270405707</v>
      </c>
      <c r="G39" s="2">
        <f t="shared" si="5"/>
        <v>1.1126974829970999</v>
      </c>
      <c r="H39" s="3">
        <f t="shared" si="6"/>
        <v>12.96276007968752</v>
      </c>
    </row>
    <row r="40" spans="2:8" x14ac:dyDescent="0.35">
      <c r="B40">
        <v>50</v>
      </c>
      <c r="C40">
        <v>2.0539999999999998</v>
      </c>
      <c r="D40">
        <v>2</v>
      </c>
      <c r="E40">
        <f t="shared" si="7"/>
        <v>0.53999999999999826</v>
      </c>
      <c r="F40" s="2">
        <f t="shared" si="8"/>
        <v>2.0422121502911663</v>
      </c>
      <c r="G40" s="2">
        <f t="shared" si="5"/>
        <v>1.2155153350537464</v>
      </c>
      <c r="H40" s="3">
        <f t="shared" si="6"/>
        <v>16.425376570925266</v>
      </c>
    </row>
    <row r="41" spans="2:8" x14ac:dyDescent="0.35">
      <c r="B41">
        <v>100</v>
      </c>
      <c r="C41">
        <v>2.3260000000000001</v>
      </c>
      <c r="D41">
        <v>2.2519999999999998</v>
      </c>
      <c r="E41">
        <f t="shared" si="7"/>
        <v>0.74000000000000288</v>
      </c>
      <c r="F41" s="2">
        <f t="shared" si="8"/>
        <v>2.3098462800286357</v>
      </c>
      <c r="G41" s="2">
        <f t="shared" si="5"/>
        <v>1.3075927760105568</v>
      </c>
      <c r="H41" s="3">
        <f t="shared" si="6"/>
        <v>20.304522281972893</v>
      </c>
    </row>
    <row r="42" spans="2:8" x14ac:dyDescent="0.35">
      <c r="B42">
        <v>200</v>
      </c>
      <c r="C42">
        <v>2.5760000000000001</v>
      </c>
      <c r="D42">
        <v>2.4820000000000002</v>
      </c>
      <c r="E42">
        <f t="shared" si="7"/>
        <v>0.93999999999999861</v>
      </c>
      <c r="F42" s="2">
        <f t="shared" si="8"/>
        <v>2.5554804097661048</v>
      </c>
      <c r="G42" s="2">
        <f t="shared" si="5"/>
        <v>1.3921012880604413</v>
      </c>
      <c r="H42" s="3">
        <f t="shared" si="6"/>
        <v>24.666145447986693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C36BB-6373-4B95-BB41-EC8B26D97416}">
  <dimension ref="A1:K42"/>
  <sheetViews>
    <sheetView tabSelected="1" topLeftCell="A25" workbookViewId="0">
      <selection activeCell="F39" sqref="F39"/>
    </sheetView>
  </sheetViews>
  <sheetFormatPr defaultRowHeight="14.5" x14ac:dyDescent="0.35"/>
  <sheetData>
    <row r="1" spans="1:11" x14ac:dyDescent="0.35">
      <c r="A1" t="s">
        <v>168</v>
      </c>
      <c r="B1" t="s">
        <v>169</v>
      </c>
      <c r="C1" t="s">
        <v>170</v>
      </c>
      <c r="D1" t="s">
        <v>171</v>
      </c>
      <c r="E1" t="s">
        <v>172</v>
      </c>
      <c r="F1" t="s">
        <v>173</v>
      </c>
      <c r="G1" t="s">
        <v>174</v>
      </c>
      <c r="H1" t="s">
        <v>175</v>
      </c>
      <c r="J1" t="s">
        <v>176</v>
      </c>
      <c r="K1">
        <f>COUNT(C2:C32)</f>
        <v>31</v>
      </c>
    </row>
    <row r="2" spans="1:11" x14ac:dyDescent="0.35">
      <c r="A2">
        <v>1</v>
      </c>
      <c r="B2" t="s">
        <v>120</v>
      </c>
      <c r="C2">
        <v>1.1000000000000001</v>
      </c>
      <c r="D2">
        <f t="shared" ref="D2:D32" si="0">LOG(C2)</f>
        <v>4.1392685158225077E-2</v>
      </c>
      <c r="E2">
        <f t="shared" ref="E2:E32" si="1">(D2-$K$3)^2</f>
        <v>0.27728593256325351</v>
      </c>
      <c r="F2">
        <f t="shared" ref="F2:F32" si="2">(D2-$K$3)^3</f>
        <v>-0.14601307791680745</v>
      </c>
      <c r="G2">
        <f t="shared" ref="G2:G32" si="3">($K$1+1)/A2</f>
        <v>32</v>
      </c>
      <c r="H2">
        <f t="shared" ref="H2:H32" si="4">1/G2</f>
        <v>3.125E-2</v>
      </c>
      <c r="J2" t="s">
        <v>177</v>
      </c>
      <c r="K2">
        <f>AVERAGE(C2:C32)</f>
        <v>5.0032258064516126</v>
      </c>
    </row>
    <row r="3" spans="1:11" x14ac:dyDescent="0.35">
      <c r="A3">
        <v>2</v>
      </c>
      <c r="B3" t="s">
        <v>145</v>
      </c>
      <c r="C3">
        <v>1.1399999999999999</v>
      </c>
      <c r="D3">
        <f t="shared" si="0"/>
        <v>5.6904851336472557E-2</v>
      </c>
      <c r="E3">
        <f t="shared" si="1"/>
        <v>0.26118978354020794</v>
      </c>
      <c r="F3">
        <f t="shared" si="2"/>
        <v>-0.13348555705541457</v>
      </c>
      <c r="G3">
        <f t="shared" si="3"/>
        <v>16</v>
      </c>
      <c r="H3">
        <f t="shared" si="4"/>
        <v>6.25E-2</v>
      </c>
      <c r="J3" t="s">
        <v>178</v>
      </c>
      <c r="K3">
        <f>AVERAGE(D2:D32)</f>
        <v>0.56797214978180255</v>
      </c>
    </row>
    <row r="4" spans="1:11" x14ac:dyDescent="0.35">
      <c r="A4">
        <v>3</v>
      </c>
      <c r="B4" t="s">
        <v>45</v>
      </c>
      <c r="C4">
        <v>1.17</v>
      </c>
      <c r="D4">
        <f t="shared" si="0"/>
        <v>6.8185861746161619E-2</v>
      </c>
      <c r="E4">
        <f t="shared" si="1"/>
        <v>0.24978633370844466</v>
      </c>
      <c r="F4">
        <f t="shared" si="2"/>
        <v>-0.12483978452617546</v>
      </c>
      <c r="G4">
        <f t="shared" si="3"/>
        <v>10.666666666666666</v>
      </c>
      <c r="H4">
        <f t="shared" si="4"/>
        <v>9.375E-2</v>
      </c>
      <c r="J4" t="s">
        <v>179</v>
      </c>
      <c r="K4">
        <f>SUM(E2:E32)</f>
        <v>3.7427416471563317</v>
      </c>
    </row>
    <row r="5" spans="1:11" x14ac:dyDescent="0.35">
      <c r="A5">
        <v>4</v>
      </c>
      <c r="B5" t="s">
        <v>137</v>
      </c>
      <c r="C5">
        <v>1.22</v>
      </c>
      <c r="D5">
        <f t="shared" si="0"/>
        <v>8.6359830674748214E-2</v>
      </c>
      <c r="E5">
        <f t="shared" si="1"/>
        <v>0.23195042591567511</v>
      </c>
      <c r="F5">
        <f t="shared" si="2"/>
        <v>-0.11171018254311728</v>
      </c>
      <c r="G5">
        <f t="shared" si="3"/>
        <v>8</v>
      </c>
      <c r="H5">
        <f t="shared" si="4"/>
        <v>0.125</v>
      </c>
      <c r="J5" t="s">
        <v>180</v>
      </c>
      <c r="K5">
        <f>SUM(F2:F32)</f>
        <v>5.0930540974585548E-3</v>
      </c>
    </row>
    <row r="6" spans="1:11" x14ac:dyDescent="0.35">
      <c r="A6">
        <v>5</v>
      </c>
      <c r="B6" t="s">
        <v>127</v>
      </c>
      <c r="C6">
        <v>1.38</v>
      </c>
      <c r="D6">
        <f t="shared" si="0"/>
        <v>0.13987908640123647</v>
      </c>
      <c r="E6">
        <f t="shared" si="1"/>
        <v>0.18326367091455736</v>
      </c>
      <c r="F6">
        <f t="shared" si="2"/>
        <v>-7.8453906288180802E-2</v>
      </c>
      <c r="G6">
        <f t="shared" si="3"/>
        <v>6.4</v>
      </c>
      <c r="H6">
        <f t="shared" si="4"/>
        <v>0.15625</v>
      </c>
      <c r="J6" t="s">
        <v>181</v>
      </c>
      <c r="K6">
        <f>VAR(D2:D32)</f>
        <v>0.12475805490521102</v>
      </c>
    </row>
    <row r="7" spans="1:11" x14ac:dyDescent="0.35">
      <c r="A7">
        <v>6</v>
      </c>
      <c r="B7" t="s">
        <v>94</v>
      </c>
      <c r="C7">
        <v>1.41</v>
      </c>
      <c r="D7">
        <f t="shared" si="0"/>
        <v>0.14921911265537988</v>
      </c>
      <c r="E7">
        <f t="shared" si="1"/>
        <v>0.1753541061026031</v>
      </c>
      <c r="F7">
        <f t="shared" si="2"/>
        <v>-7.3430064503054018E-2</v>
      </c>
      <c r="G7">
        <f t="shared" si="3"/>
        <v>5.333333333333333</v>
      </c>
      <c r="H7">
        <f t="shared" si="4"/>
        <v>0.1875</v>
      </c>
      <c r="J7" t="s">
        <v>182</v>
      </c>
      <c r="K7">
        <f>STDEV(D2:D32)</f>
        <v>0.35321106282959347</v>
      </c>
    </row>
    <row r="8" spans="1:11" x14ac:dyDescent="0.35">
      <c r="A8">
        <v>7</v>
      </c>
      <c r="B8" t="s">
        <v>91</v>
      </c>
      <c r="C8">
        <v>1.43</v>
      </c>
      <c r="D8">
        <f t="shared" si="0"/>
        <v>0.1553360374650618</v>
      </c>
      <c r="E8">
        <f t="shared" si="1"/>
        <v>0.1702685611878739</v>
      </c>
      <c r="F8">
        <f t="shared" si="2"/>
        <v>-7.0258957138329373E-2</v>
      </c>
      <c r="G8">
        <f t="shared" si="3"/>
        <v>4.5714285714285712</v>
      </c>
      <c r="H8">
        <f t="shared" si="4"/>
        <v>0.21875</v>
      </c>
      <c r="J8" t="s">
        <v>183</v>
      </c>
      <c r="K8">
        <f>SKEW(D2:D32)</f>
        <v>4.1182986526597841E-3</v>
      </c>
    </row>
    <row r="9" spans="1:11" x14ac:dyDescent="0.35">
      <c r="A9">
        <v>8</v>
      </c>
      <c r="B9" t="s">
        <v>111</v>
      </c>
      <c r="C9">
        <v>1.72</v>
      </c>
      <c r="D9">
        <f t="shared" si="0"/>
        <v>0.2355284469075489</v>
      </c>
      <c r="E9">
        <f t="shared" si="1"/>
        <v>0.11051881558074503</v>
      </c>
      <c r="F9">
        <f t="shared" si="2"/>
        <v>-3.6741284288939635E-2</v>
      </c>
      <c r="G9">
        <f t="shared" si="3"/>
        <v>4</v>
      </c>
      <c r="H9">
        <f t="shared" si="4"/>
        <v>0.25</v>
      </c>
      <c r="J9" t="s">
        <v>184</v>
      </c>
      <c r="K9">
        <v>0</v>
      </c>
    </row>
    <row r="10" spans="1:11" x14ac:dyDescent="0.35">
      <c r="A10">
        <v>9</v>
      </c>
      <c r="B10" t="s">
        <v>15</v>
      </c>
      <c r="C10">
        <v>1.8</v>
      </c>
      <c r="D10">
        <f t="shared" si="0"/>
        <v>0.25527250510330607</v>
      </c>
      <c r="E10">
        <f t="shared" si="1"/>
        <v>9.7781067782057945E-2</v>
      </c>
      <c r="F10">
        <f t="shared" si="2"/>
        <v>-3.05761051517335E-2</v>
      </c>
      <c r="G10">
        <f t="shared" si="3"/>
        <v>3.5555555555555554</v>
      </c>
      <c r="H10">
        <f t="shared" si="4"/>
        <v>0.28125</v>
      </c>
      <c r="J10" t="s">
        <v>185</v>
      </c>
      <c r="K10">
        <v>0.1</v>
      </c>
    </row>
    <row r="11" spans="1:11" x14ac:dyDescent="0.35">
      <c r="A11">
        <v>10</v>
      </c>
      <c r="B11" t="s">
        <v>29</v>
      </c>
      <c r="C11">
        <v>1.81</v>
      </c>
      <c r="D11">
        <f t="shared" si="0"/>
        <v>0.2576785748691845</v>
      </c>
      <c r="E11">
        <f t="shared" si="1"/>
        <v>9.6282102632052516E-2</v>
      </c>
      <c r="F11">
        <f t="shared" si="2"/>
        <v>-2.9875717825803168E-2</v>
      </c>
      <c r="G11">
        <f t="shared" si="3"/>
        <v>3.2</v>
      </c>
      <c r="H11">
        <f t="shared" si="4"/>
        <v>0.3125</v>
      </c>
    </row>
    <row r="12" spans="1:11" x14ac:dyDescent="0.35">
      <c r="A12">
        <v>11</v>
      </c>
      <c r="B12" t="s">
        <v>153</v>
      </c>
      <c r="C12">
        <v>2.69</v>
      </c>
      <c r="D12">
        <f t="shared" si="0"/>
        <v>0.42975228000240795</v>
      </c>
      <c r="E12">
        <f t="shared" si="1"/>
        <v>1.9104732401832799E-2</v>
      </c>
      <c r="F12">
        <f t="shared" si="2"/>
        <v>-2.6406536247515103E-3</v>
      </c>
      <c r="G12">
        <f t="shared" si="3"/>
        <v>2.9090909090909092</v>
      </c>
      <c r="H12">
        <f t="shared" si="4"/>
        <v>0.34375</v>
      </c>
    </row>
    <row r="13" spans="1:11" x14ac:dyDescent="0.35">
      <c r="A13">
        <v>12</v>
      </c>
      <c r="B13" t="s">
        <v>130</v>
      </c>
      <c r="C13">
        <v>2.96</v>
      </c>
      <c r="D13">
        <f t="shared" si="0"/>
        <v>0.47129171105893858</v>
      </c>
      <c r="E13">
        <f t="shared" si="1"/>
        <v>9.3471072316454549E-3</v>
      </c>
      <c r="F13">
        <f t="shared" si="2"/>
        <v>-9.0368242794513706E-4</v>
      </c>
      <c r="G13">
        <f t="shared" si="3"/>
        <v>2.6666666666666665</v>
      </c>
      <c r="H13">
        <f t="shared" si="4"/>
        <v>0.375</v>
      </c>
    </row>
    <row r="14" spans="1:11" x14ac:dyDescent="0.35">
      <c r="A14">
        <v>13</v>
      </c>
      <c r="B14" t="s">
        <v>156</v>
      </c>
      <c r="C14">
        <v>3.07</v>
      </c>
      <c r="D14">
        <f t="shared" si="0"/>
        <v>0.48713837547718647</v>
      </c>
      <c r="E14">
        <f t="shared" si="1"/>
        <v>6.5340990683296109E-3</v>
      </c>
      <c r="F14">
        <f t="shared" si="2"/>
        <v>-5.2817588937335792E-4</v>
      </c>
      <c r="G14">
        <f t="shared" si="3"/>
        <v>2.4615384615384617</v>
      </c>
      <c r="H14">
        <f t="shared" si="4"/>
        <v>0.40625</v>
      </c>
    </row>
    <row r="15" spans="1:11" x14ac:dyDescent="0.35">
      <c r="A15">
        <v>14</v>
      </c>
      <c r="B15" t="s">
        <v>35</v>
      </c>
      <c r="C15">
        <v>3.21</v>
      </c>
      <c r="D15">
        <f t="shared" si="0"/>
        <v>0.5065050324048721</v>
      </c>
      <c r="E15">
        <f t="shared" si="1"/>
        <v>3.7782065186293449E-3</v>
      </c>
      <c r="F15">
        <f t="shared" si="2"/>
        <v>-2.322354635548737E-4</v>
      </c>
      <c r="G15">
        <f t="shared" si="3"/>
        <v>2.2857142857142856</v>
      </c>
      <c r="H15">
        <f t="shared" si="4"/>
        <v>0.4375</v>
      </c>
    </row>
    <row r="16" spans="1:11" x14ac:dyDescent="0.35">
      <c r="A16">
        <v>15</v>
      </c>
      <c r="B16" t="s">
        <v>55</v>
      </c>
      <c r="C16">
        <v>3.49</v>
      </c>
      <c r="D16">
        <f t="shared" si="0"/>
        <v>0.5428254269591799</v>
      </c>
      <c r="E16">
        <f t="shared" si="1"/>
        <v>6.3235766871781068E-4</v>
      </c>
      <c r="F16">
        <f t="shared" si="2"/>
        <v>-1.590172302000662E-5</v>
      </c>
      <c r="G16">
        <f t="shared" si="3"/>
        <v>2.1333333333333333</v>
      </c>
      <c r="H16">
        <f t="shared" si="4"/>
        <v>0.46875</v>
      </c>
    </row>
    <row r="17" spans="1:8" x14ac:dyDescent="0.35">
      <c r="A17">
        <v>16</v>
      </c>
      <c r="B17" t="s">
        <v>39</v>
      </c>
      <c r="C17">
        <v>3.8</v>
      </c>
      <c r="D17">
        <f t="shared" si="0"/>
        <v>0.57978359661681012</v>
      </c>
      <c r="E17">
        <f t="shared" si="1"/>
        <v>1.3951027633621026E-4</v>
      </c>
      <c r="F17">
        <f t="shared" si="2"/>
        <v>1.6478182118823616E-6</v>
      </c>
      <c r="G17">
        <f t="shared" si="3"/>
        <v>2</v>
      </c>
      <c r="H17">
        <f t="shared" si="4"/>
        <v>0.5</v>
      </c>
    </row>
    <row r="18" spans="1:8" x14ac:dyDescent="0.35">
      <c r="A18">
        <v>17</v>
      </c>
      <c r="B18" t="s">
        <v>123</v>
      </c>
      <c r="C18">
        <v>4.1900000000000004</v>
      </c>
      <c r="D18">
        <f t="shared" si="0"/>
        <v>0.62221402296629535</v>
      </c>
      <c r="E18">
        <f t="shared" si="1"/>
        <v>2.9421808065625997E-3</v>
      </c>
      <c r="F18">
        <f t="shared" si="2"/>
        <v>1.5958939819541728E-4</v>
      </c>
      <c r="G18">
        <f t="shared" si="3"/>
        <v>1.8823529411764706</v>
      </c>
      <c r="H18">
        <f t="shared" si="4"/>
        <v>0.53125</v>
      </c>
    </row>
    <row r="19" spans="1:8" x14ac:dyDescent="0.35">
      <c r="A19">
        <v>18</v>
      </c>
      <c r="B19" t="s">
        <v>80</v>
      </c>
      <c r="C19">
        <v>4.3</v>
      </c>
      <c r="D19">
        <f t="shared" si="0"/>
        <v>0.63346845557958653</v>
      </c>
      <c r="E19">
        <f t="shared" si="1"/>
        <v>4.2897660731568317E-3</v>
      </c>
      <c r="F19">
        <f t="shared" si="2"/>
        <v>2.8096383052843884E-4</v>
      </c>
      <c r="G19">
        <f t="shared" si="3"/>
        <v>1.7777777777777777</v>
      </c>
      <c r="H19">
        <f t="shared" si="4"/>
        <v>0.5625</v>
      </c>
    </row>
    <row r="20" spans="1:8" x14ac:dyDescent="0.35">
      <c r="A20">
        <v>19</v>
      </c>
      <c r="B20" t="s">
        <v>67</v>
      </c>
      <c r="C20">
        <v>4.7300000000000004</v>
      </c>
      <c r="D20">
        <f t="shared" si="0"/>
        <v>0.67486114073781156</v>
      </c>
      <c r="E20">
        <f t="shared" si="1"/>
        <v>1.1425256387593776E-2</v>
      </c>
      <c r="F20">
        <f t="shared" si="2"/>
        <v>1.2212341266835953E-3</v>
      </c>
      <c r="G20">
        <f t="shared" si="3"/>
        <v>1.6842105263157894</v>
      </c>
      <c r="H20">
        <f t="shared" si="4"/>
        <v>0.59375</v>
      </c>
    </row>
    <row r="21" spans="1:8" x14ac:dyDescent="0.35">
      <c r="A21">
        <v>20</v>
      </c>
      <c r="B21" t="s">
        <v>8</v>
      </c>
      <c r="C21">
        <v>5.36</v>
      </c>
      <c r="D21">
        <f t="shared" si="0"/>
        <v>0.7291647896927701</v>
      </c>
      <c r="E21">
        <f t="shared" si="1"/>
        <v>2.5983067161466849E-2</v>
      </c>
      <c r="F21">
        <f t="shared" si="2"/>
        <v>4.1882791887408117E-3</v>
      </c>
      <c r="G21">
        <f t="shared" si="3"/>
        <v>1.6</v>
      </c>
      <c r="H21">
        <f t="shared" si="4"/>
        <v>0.625</v>
      </c>
    </row>
    <row r="22" spans="1:8" x14ac:dyDescent="0.35">
      <c r="A22">
        <v>21</v>
      </c>
      <c r="B22" t="s">
        <v>61</v>
      </c>
      <c r="C22">
        <v>6.26</v>
      </c>
      <c r="D22">
        <f t="shared" si="0"/>
        <v>0.7965743332104297</v>
      </c>
      <c r="E22">
        <f t="shared" si="1"/>
        <v>5.2258958268335695E-2</v>
      </c>
      <c r="F22">
        <f t="shared" si="2"/>
        <v>1.1946511963847047E-2</v>
      </c>
      <c r="G22">
        <f t="shared" si="3"/>
        <v>1.5238095238095237</v>
      </c>
      <c r="H22">
        <f t="shared" si="4"/>
        <v>0.65625</v>
      </c>
    </row>
    <row r="23" spans="1:8" x14ac:dyDescent="0.35">
      <c r="A23">
        <v>22</v>
      </c>
      <c r="B23" t="s">
        <v>148</v>
      </c>
      <c r="C23">
        <v>6.47</v>
      </c>
      <c r="D23">
        <f t="shared" si="0"/>
        <v>0.81090428066870035</v>
      </c>
      <c r="E23">
        <f t="shared" si="1"/>
        <v>5.9016020217248846E-2</v>
      </c>
      <c r="F23">
        <f t="shared" si="2"/>
        <v>1.4336887547840503E-2</v>
      </c>
      <c r="G23">
        <f t="shared" si="3"/>
        <v>1.4545454545454546</v>
      </c>
      <c r="H23">
        <f t="shared" si="4"/>
        <v>0.6875</v>
      </c>
    </row>
    <row r="24" spans="1:8" x14ac:dyDescent="0.35">
      <c r="A24">
        <v>23</v>
      </c>
      <c r="B24" t="s">
        <v>86</v>
      </c>
      <c r="C24">
        <v>6.76</v>
      </c>
      <c r="D24">
        <f t="shared" si="0"/>
        <v>0.82994669594163595</v>
      </c>
      <c r="E24">
        <f t="shared" si="1"/>
        <v>6.8630662835650683E-2</v>
      </c>
      <c r="F24">
        <f t="shared" si="2"/>
        <v>1.7979486749018132E-2</v>
      </c>
      <c r="G24">
        <f t="shared" si="3"/>
        <v>1.3913043478260869</v>
      </c>
      <c r="H24">
        <f t="shared" si="4"/>
        <v>0.71875</v>
      </c>
    </row>
    <row r="25" spans="1:8" x14ac:dyDescent="0.35">
      <c r="A25">
        <v>24</v>
      </c>
      <c r="B25" t="s">
        <v>115</v>
      </c>
      <c r="C25">
        <v>7.3</v>
      </c>
      <c r="D25">
        <f t="shared" si="0"/>
        <v>0.86332286012045589</v>
      </c>
      <c r="E25">
        <f t="shared" si="1"/>
        <v>8.7232042097547105E-2</v>
      </c>
      <c r="F25">
        <f t="shared" si="2"/>
        <v>2.5764045597801849E-2</v>
      </c>
      <c r="G25">
        <f t="shared" si="3"/>
        <v>1.3333333333333333</v>
      </c>
      <c r="H25">
        <f t="shared" si="4"/>
        <v>0.75</v>
      </c>
    </row>
    <row r="26" spans="1:8" x14ac:dyDescent="0.35">
      <c r="A26">
        <v>25</v>
      </c>
      <c r="B26" t="s">
        <v>105</v>
      </c>
      <c r="C26">
        <v>7.64</v>
      </c>
      <c r="D26">
        <f t="shared" si="0"/>
        <v>0.88309335857568994</v>
      </c>
      <c r="E26">
        <f t="shared" si="1"/>
        <v>9.9301376231720764E-2</v>
      </c>
      <c r="F26">
        <f t="shared" si="2"/>
        <v>3.1291969713036445E-2</v>
      </c>
      <c r="G26">
        <f t="shared" si="3"/>
        <v>1.28</v>
      </c>
      <c r="H26">
        <f t="shared" si="4"/>
        <v>0.78125</v>
      </c>
    </row>
    <row r="27" spans="1:8" x14ac:dyDescent="0.35">
      <c r="A27">
        <v>26</v>
      </c>
      <c r="B27" t="s">
        <v>139</v>
      </c>
      <c r="C27">
        <v>8.82</v>
      </c>
      <c r="D27">
        <f t="shared" si="0"/>
        <v>0.94546858513181975</v>
      </c>
      <c r="E27">
        <f t="shared" si="1"/>
        <v>0.14250355870196971</v>
      </c>
      <c r="F27">
        <f t="shared" si="2"/>
        <v>5.3794585434685488E-2</v>
      </c>
      <c r="G27">
        <f t="shared" si="3"/>
        <v>1.2307692307692308</v>
      </c>
      <c r="H27">
        <f t="shared" si="4"/>
        <v>0.8125</v>
      </c>
    </row>
    <row r="28" spans="1:8" x14ac:dyDescent="0.35">
      <c r="A28">
        <v>27</v>
      </c>
      <c r="B28" t="s">
        <v>49</v>
      </c>
      <c r="C28">
        <v>9.6300000000000008</v>
      </c>
      <c r="D28">
        <f t="shared" si="0"/>
        <v>0.98362628712453459</v>
      </c>
      <c r="E28">
        <f t="shared" si="1"/>
        <v>0.17276836189013076</v>
      </c>
      <c r="F28">
        <f t="shared" si="2"/>
        <v>7.1811884421559238E-2</v>
      </c>
      <c r="G28">
        <f t="shared" si="3"/>
        <v>1.1851851851851851</v>
      </c>
      <c r="H28">
        <f t="shared" si="4"/>
        <v>0.84375</v>
      </c>
    </row>
    <row r="29" spans="1:8" x14ac:dyDescent="0.35">
      <c r="A29">
        <v>28</v>
      </c>
      <c r="B29" t="s">
        <v>22</v>
      </c>
      <c r="C29">
        <v>10</v>
      </c>
      <c r="D29">
        <f t="shared" si="0"/>
        <v>1</v>
      </c>
      <c r="E29">
        <f t="shared" si="1"/>
        <v>0.18664806336415726</v>
      </c>
      <c r="F29">
        <f t="shared" si="2"/>
        <v>8.0637161562606766E-2</v>
      </c>
      <c r="G29">
        <f t="shared" si="3"/>
        <v>1.1428571428571428</v>
      </c>
      <c r="H29">
        <f t="shared" si="4"/>
        <v>0.875</v>
      </c>
    </row>
    <row r="30" spans="1:8" x14ac:dyDescent="0.35">
      <c r="A30">
        <v>29</v>
      </c>
      <c r="B30" t="s">
        <v>98</v>
      </c>
      <c r="C30">
        <v>11.43</v>
      </c>
      <c r="D30">
        <f t="shared" si="0"/>
        <v>1.0580462303952818</v>
      </c>
      <c r="E30">
        <f t="shared" si="1"/>
        <v>0.24017260448914696</v>
      </c>
      <c r="F30">
        <f t="shared" si="2"/>
        <v>0.11770236833356347</v>
      </c>
      <c r="G30">
        <f t="shared" si="3"/>
        <v>1.103448275862069</v>
      </c>
      <c r="H30">
        <f t="shared" si="4"/>
        <v>0.90625</v>
      </c>
    </row>
    <row r="31" spans="1:8" x14ac:dyDescent="0.35">
      <c r="A31">
        <v>30</v>
      </c>
      <c r="B31" t="s">
        <v>161</v>
      </c>
      <c r="C31">
        <v>13.09</v>
      </c>
      <c r="D31">
        <f t="shared" si="0"/>
        <v>1.1169396465507557</v>
      </c>
      <c r="E31">
        <f t="shared" si="1"/>
        <v>0.30136531250877063</v>
      </c>
      <c r="F31">
        <f t="shared" si="2"/>
        <v>0.1654397612209331</v>
      </c>
      <c r="G31">
        <f t="shared" si="3"/>
        <v>1.0666666666666667</v>
      </c>
      <c r="H31">
        <f t="shared" si="4"/>
        <v>0.9375</v>
      </c>
    </row>
    <row r="32" spans="1:8" x14ac:dyDescent="0.35">
      <c r="A32">
        <v>31</v>
      </c>
      <c r="B32" t="s">
        <v>73</v>
      </c>
      <c r="C32">
        <v>15.72</v>
      </c>
      <c r="D32">
        <f t="shared" si="0"/>
        <v>1.1964525417033891</v>
      </c>
      <c r="E32">
        <f t="shared" si="1"/>
        <v>0.39498760302991104</v>
      </c>
      <c r="F32">
        <f t="shared" si="2"/>
        <v>0.24824196355640654</v>
      </c>
      <c r="G32">
        <f t="shared" si="3"/>
        <v>1.032258064516129</v>
      </c>
      <c r="H32">
        <f t="shared" si="4"/>
        <v>0.96875</v>
      </c>
    </row>
    <row r="35" spans="2:8" x14ac:dyDescent="0.35">
      <c r="B35" t="s">
        <v>186</v>
      </c>
      <c r="C35" t="s">
        <v>192</v>
      </c>
      <c r="D35" t="s">
        <v>193</v>
      </c>
      <c r="E35" t="s">
        <v>188</v>
      </c>
      <c r="F35" t="s">
        <v>189</v>
      </c>
      <c r="G35" t="s">
        <v>190</v>
      </c>
      <c r="H35" s="1" t="s">
        <v>191</v>
      </c>
    </row>
    <row r="36" spans="2:8" x14ac:dyDescent="0.35">
      <c r="B36">
        <v>2</v>
      </c>
      <c r="C36">
        <v>0</v>
      </c>
      <c r="D36">
        <v>-1.7000000000000001E-2</v>
      </c>
      <c r="E36">
        <f>(C36-D36)/($K$9-$K$10)</f>
        <v>-0.17</v>
      </c>
      <c r="F36" s="2">
        <f>C36+(E36*($K$8-$K$9))</f>
        <v>-7.0011077095216332E-4</v>
      </c>
      <c r="G36" s="2">
        <f t="shared" ref="G36:G42" si="5">$K$3+(F36*$K$7)</f>
        <v>0.56772486291229607</v>
      </c>
      <c r="H36" s="3">
        <f t="shared" ref="H36:H42" si="6">10^G36</f>
        <v>3.6959395800765837</v>
      </c>
    </row>
    <row r="37" spans="2:8" x14ac:dyDescent="0.35">
      <c r="B37">
        <v>5</v>
      </c>
      <c r="C37">
        <v>0.84199999999999997</v>
      </c>
      <c r="D37">
        <v>0.83599999999999997</v>
      </c>
      <c r="E37">
        <f t="shared" ref="E37:E42" si="7">(C37-D37)/($K$9-$K$10)</f>
        <v>-6.0000000000000053E-2</v>
      </c>
      <c r="F37" s="2">
        <f t="shared" ref="F37:F42" si="8">C37+(E37*($K$8-$K$9))</f>
        <v>0.84175290208084041</v>
      </c>
      <c r="G37" s="2">
        <f t="shared" si="5"/>
        <v>0.8652885869656709</v>
      </c>
      <c r="H37" s="3">
        <f t="shared" si="6"/>
        <v>7.3331165396999918</v>
      </c>
    </row>
    <row r="38" spans="2:8" x14ac:dyDescent="0.35">
      <c r="B38">
        <v>10</v>
      </c>
      <c r="C38">
        <v>1.282</v>
      </c>
      <c r="D38">
        <v>1.292</v>
      </c>
      <c r="E38">
        <f t="shared" si="7"/>
        <v>0.10000000000000009</v>
      </c>
      <c r="F38" s="2">
        <f t="shared" si="8"/>
        <v>1.282411829865266</v>
      </c>
      <c r="G38" s="2">
        <f t="shared" si="5"/>
        <v>1.0209341951937569</v>
      </c>
      <c r="H38" s="3">
        <f t="shared" si="6"/>
        <v>10.493834128073061</v>
      </c>
    </row>
    <row r="39" spans="2:8" x14ac:dyDescent="0.35">
      <c r="B39">
        <v>25</v>
      </c>
      <c r="C39">
        <v>1.7509999999999999</v>
      </c>
      <c r="D39">
        <v>1.7849999999999999</v>
      </c>
      <c r="E39">
        <f t="shared" si="7"/>
        <v>0.3400000000000003</v>
      </c>
      <c r="F39" s="2">
        <f t="shared" si="8"/>
        <v>1.7524002215419041</v>
      </c>
      <c r="G39" s="2">
        <f t="shared" si="5"/>
        <v>1.1869392945354336</v>
      </c>
      <c r="H39" s="3">
        <f t="shared" si="6"/>
        <v>15.379396528456846</v>
      </c>
    </row>
    <row r="40" spans="2:8" x14ac:dyDescent="0.35">
      <c r="B40">
        <v>50</v>
      </c>
      <c r="C40">
        <v>2.0539999999999998</v>
      </c>
      <c r="D40">
        <v>2.1070000000000002</v>
      </c>
      <c r="E40">
        <f t="shared" si="7"/>
        <v>0.5300000000000038</v>
      </c>
      <c r="F40" s="2">
        <f t="shared" si="8"/>
        <v>2.0561826982859097</v>
      </c>
      <c r="G40" s="2">
        <f t="shared" si="5"/>
        <v>1.2942386260151899</v>
      </c>
      <c r="H40" s="3">
        <f t="shared" si="6"/>
        <v>19.689678551336215</v>
      </c>
    </row>
    <row r="41" spans="2:8" x14ac:dyDescent="0.35">
      <c r="B41">
        <v>100</v>
      </c>
      <c r="C41">
        <v>2.3260000000000001</v>
      </c>
      <c r="D41">
        <v>2.4</v>
      </c>
      <c r="E41">
        <f t="shared" si="7"/>
        <v>0.73999999999999844</v>
      </c>
      <c r="F41" s="2">
        <f t="shared" si="8"/>
        <v>2.3290475410029683</v>
      </c>
      <c r="G41" s="2">
        <f t="shared" si="5"/>
        <v>1.3906175071201121</v>
      </c>
      <c r="H41" s="3">
        <f t="shared" si="6"/>
        <v>24.582016572170385</v>
      </c>
    </row>
    <row r="42" spans="2:8" x14ac:dyDescent="0.35">
      <c r="B42">
        <v>200</v>
      </c>
      <c r="C42">
        <v>2.5760000000000001</v>
      </c>
      <c r="D42">
        <v>2.67</v>
      </c>
      <c r="E42">
        <f t="shared" si="7"/>
        <v>0.93999999999999861</v>
      </c>
      <c r="F42" s="2">
        <f t="shared" si="8"/>
        <v>2.5798712007335003</v>
      </c>
      <c r="G42" s="2">
        <f t="shared" si="5"/>
        <v>1.4792111985563416</v>
      </c>
      <c r="H42" s="3">
        <f t="shared" si="6"/>
        <v>30.144716133236553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2019-04-17T00:46:33Z</dcterms:modified>
</cp:coreProperties>
</file>