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Tangivoruh\"/>
    </mc:Choice>
  </mc:AlternateContent>
  <xr:revisionPtr revIDLastSave="0" documentId="13_ncr:1_{E4789FBC-8757-4557-8F83-E6EC5736224E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3" l="1"/>
  <c r="E29" i="3"/>
  <c r="E28" i="3"/>
  <c r="E27" i="3"/>
  <c r="E26" i="3"/>
  <c r="E25" i="3"/>
  <c r="E24" i="3"/>
  <c r="D20" i="3"/>
  <c r="D19" i="3"/>
  <c r="D18" i="3"/>
  <c r="D17" i="3"/>
  <c r="D16" i="3"/>
  <c r="D15" i="3"/>
  <c r="D14" i="3"/>
  <c r="D13" i="3"/>
  <c r="D12" i="3"/>
  <c r="D11" i="3"/>
  <c r="G10" i="3"/>
  <c r="H10" i="3" s="1"/>
  <c r="D10" i="3"/>
  <c r="D9" i="3"/>
  <c r="D8" i="3"/>
  <c r="D7" i="3"/>
  <c r="D6" i="3"/>
  <c r="D5" i="3"/>
  <c r="D4" i="3"/>
  <c r="D3" i="3"/>
  <c r="K2" i="3"/>
  <c r="D2" i="3"/>
  <c r="K1" i="3"/>
  <c r="G17" i="3" s="1"/>
  <c r="H17" i="3" s="1"/>
  <c r="E30" i="2"/>
  <c r="E29" i="2"/>
  <c r="E28" i="2"/>
  <c r="E27" i="2"/>
  <c r="E26" i="2"/>
  <c r="E25" i="2"/>
  <c r="E24" i="2"/>
  <c r="D20" i="2"/>
  <c r="D19" i="2"/>
  <c r="D18" i="2"/>
  <c r="D17" i="2"/>
  <c r="D16" i="2"/>
  <c r="D15" i="2"/>
  <c r="D14" i="2"/>
  <c r="G13" i="2"/>
  <c r="H13" i="2" s="1"/>
  <c r="D13" i="2"/>
  <c r="D12" i="2"/>
  <c r="D11" i="2"/>
  <c r="D10" i="2"/>
  <c r="D9" i="2"/>
  <c r="D8" i="2"/>
  <c r="D7" i="2"/>
  <c r="D6" i="2"/>
  <c r="K6" i="2" s="1"/>
  <c r="D5" i="2"/>
  <c r="D4" i="2"/>
  <c r="D3" i="2"/>
  <c r="K2" i="2"/>
  <c r="D2" i="2"/>
  <c r="K1" i="2"/>
  <c r="G9" i="2" s="1"/>
  <c r="H9" i="2" s="1"/>
  <c r="I15" i="1"/>
  <c r="I7" i="1"/>
  <c r="I3" i="1"/>
  <c r="I4" i="1"/>
  <c r="I18" i="1"/>
  <c r="I10" i="1"/>
  <c r="I12" i="1"/>
  <c r="I21" i="1"/>
  <c r="I20" i="1"/>
  <c r="I16" i="1"/>
  <c r="I11" i="1"/>
  <c r="I17" i="1"/>
  <c r="I9" i="1"/>
  <c r="I8" i="1"/>
  <c r="I13" i="1"/>
  <c r="I14" i="1"/>
  <c r="I6" i="1"/>
  <c r="I19" i="1"/>
  <c r="H15" i="1"/>
  <c r="H7" i="1"/>
  <c r="H3" i="1"/>
  <c r="H4" i="1"/>
  <c r="H18" i="1"/>
  <c r="H10" i="1"/>
  <c r="H12" i="1"/>
  <c r="H21" i="1"/>
  <c r="H20" i="1"/>
  <c r="H16" i="1"/>
  <c r="H11" i="1"/>
  <c r="H17" i="1"/>
  <c r="H9" i="1"/>
  <c r="H8" i="1"/>
  <c r="H13" i="1"/>
  <c r="H14" i="1"/>
  <c r="H6" i="1"/>
  <c r="H19" i="1"/>
  <c r="I5" i="1"/>
  <c r="H5" i="1"/>
  <c r="G18" i="3" l="1"/>
  <c r="H18" i="3" s="1"/>
  <c r="G14" i="3"/>
  <c r="H14" i="3" s="1"/>
  <c r="F27" i="3"/>
  <c r="F24" i="3"/>
  <c r="K7" i="3"/>
  <c r="K3" i="3"/>
  <c r="E6" i="3" s="1"/>
  <c r="F25" i="3"/>
  <c r="F29" i="3"/>
  <c r="K8" i="3"/>
  <c r="F28" i="3" s="1"/>
  <c r="F26" i="3"/>
  <c r="F30" i="3"/>
  <c r="G2" i="3"/>
  <c r="H2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12" i="3"/>
  <c r="H12" i="3" s="1"/>
  <c r="G16" i="3"/>
  <c r="H16" i="3" s="1"/>
  <c r="G20" i="3"/>
  <c r="H20" i="3" s="1"/>
  <c r="G3" i="3"/>
  <c r="H3" i="3" s="1"/>
  <c r="G5" i="3"/>
  <c r="H5" i="3" s="1"/>
  <c r="K6" i="3"/>
  <c r="G7" i="3"/>
  <c r="H7" i="3" s="1"/>
  <c r="G9" i="3"/>
  <c r="H9" i="3" s="1"/>
  <c r="G13" i="3"/>
  <c r="H13" i="3" s="1"/>
  <c r="K8" i="2"/>
  <c r="G17" i="2"/>
  <c r="H17" i="2" s="1"/>
  <c r="K3" i="2"/>
  <c r="E10" i="2" s="1"/>
  <c r="G5" i="2"/>
  <c r="H5" i="2" s="1"/>
  <c r="G7" i="2"/>
  <c r="H7" i="2" s="1"/>
  <c r="F2" i="2"/>
  <c r="G3" i="2"/>
  <c r="H3" i="2" s="1"/>
  <c r="F24" i="2"/>
  <c r="F28" i="2"/>
  <c r="E5" i="2"/>
  <c r="E9" i="2"/>
  <c r="F10" i="2"/>
  <c r="F25" i="2"/>
  <c r="F29" i="2"/>
  <c r="F27" i="2"/>
  <c r="F3" i="2"/>
  <c r="F16" i="2"/>
  <c r="F26" i="2"/>
  <c r="F30" i="2"/>
  <c r="G10" i="2"/>
  <c r="H10" i="2" s="1"/>
  <c r="G14" i="2"/>
  <c r="H14" i="2" s="1"/>
  <c r="G18" i="2"/>
  <c r="H18" i="2" s="1"/>
  <c r="G2" i="2"/>
  <c r="H2" i="2" s="1"/>
  <c r="K7" i="2"/>
  <c r="G8" i="2"/>
  <c r="H8" i="2" s="1"/>
  <c r="G11" i="2"/>
  <c r="H11" i="2" s="1"/>
  <c r="G15" i="2"/>
  <c r="H15" i="2" s="1"/>
  <c r="G19" i="2"/>
  <c r="H19" i="2" s="1"/>
  <c r="G4" i="2"/>
  <c r="H4" i="2" s="1"/>
  <c r="G6" i="2"/>
  <c r="H6" i="2" s="1"/>
  <c r="G12" i="2"/>
  <c r="H12" i="2" s="1"/>
  <c r="G16" i="2"/>
  <c r="H16" i="2" s="1"/>
  <c r="G20" i="2"/>
  <c r="H20" i="2" s="1"/>
  <c r="E18" i="3" l="1"/>
  <c r="E8" i="3"/>
  <c r="F17" i="3"/>
  <c r="E11" i="3"/>
  <c r="F7" i="3"/>
  <c r="E15" i="3"/>
  <c r="E9" i="3"/>
  <c r="E19" i="3"/>
  <c r="E13" i="3"/>
  <c r="F9" i="3"/>
  <c r="F5" i="3"/>
  <c r="F3" i="3"/>
  <c r="F18" i="3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F20" i="3"/>
  <c r="F16" i="3"/>
  <c r="F12" i="3"/>
  <c r="E20" i="3"/>
  <c r="F19" i="3"/>
  <c r="F15" i="3"/>
  <c r="F11" i="3"/>
  <c r="E16" i="3"/>
  <c r="E12" i="3"/>
  <c r="F8" i="3"/>
  <c r="F6" i="3"/>
  <c r="F4" i="3"/>
  <c r="F2" i="3"/>
  <c r="F10" i="3"/>
  <c r="E10" i="3"/>
  <c r="E5" i="3"/>
  <c r="E2" i="3"/>
  <c r="E14" i="3"/>
  <c r="E17" i="3"/>
  <c r="F13" i="3"/>
  <c r="E7" i="3"/>
  <c r="E3" i="3"/>
  <c r="F14" i="3"/>
  <c r="E4" i="3"/>
  <c r="G28" i="2"/>
  <c r="H28" i="2" s="1"/>
  <c r="E16" i="2"/>
  <c r="F13" i="2"/>
  <c r="F9" i="2"/>
  <c r="E15" i="2"/>
  <c r="E13" i="2"/>
  <c r="F12" i="2"/>
  <c r="F8" i="2"/>
  <c r="F6" i="2"/>
  <c r="E19" i="2"/>
  <c r="E11" i="2"/>
  <c r="F5" i="2"/>
  <c r="E20" i="2"/>
  <c r="E12" i="2"/>
  <c r="F19" i="2"/>
  <c r="E6" i="2"/>
  <c r="E4" i="2"/>
  <c r="E18" i="2"/>
  <c r="E3" i="2"/>
  <c r="F14" i="2"/>
  <c r="G30" i="2"/>
  <c r="H30" i="2" s="1"/>
  <c r="G29" i="2"/>
  <c r="H29" i="2" s="1"/>
  <c r="G26" i="2"/>
  <c r="H26" i="2" s="1"/>
  <c r="G25" i="2"/>
  <c r="H25" i="2" s="1"/>
  <c r="G24" i="2"/>
  <c r="H24" i="2" s="1"/>
  <c r="E8" i="2"/>
  <c r="E2" i="2"/>
  <c r="F20" i="2"/>
  <c r="E14" i="2"/>
  <c r="F17" i="2"/>
  <c r="G27" i="2"/>
  <c r="H27" i="2" s="1"/>
  <c r="F15" i="2"/>
  <c r="F18" i="2"/>
  <c r="E17" i="2"/>
  <c r="E7" i="2"/>
  <c r="F11" i="2"/>
  <c r="F7" i="2"/>
  <c r="F4" i="2"/>
  <c r="K4" i="3" l="1"/>
  <c r="K5" i="3"/>
  <c r="K5" i="2"/>
  <c r="K4" i="2"/>
</calcChain>
</file>

<file path=xl/sharedStrings.xml><?xml version="1.0" encoding="utf-8"?>
<sst xmlns="http://schemas.openxmlformats.org/spreadsheetml/2006/main" count="231" uniqueCount="147">
  <si>
    <t>Tangivoruh</t>
  </si>
  <si>
    <t>start_date</t>
  </si>
  <si>
    <t>end_date</t>
  </si>
  <si>
    <t>duration</t>
  </si>
  <si>
    <t>peak</t>
  </si>
  <si>
    <t>sum</t>
  </si>
  <si>
    <t>average</t>
  </si>
  <si>
    <t>median</t>
  </si>
  <si>
    <t>09/01/1944</t>
  </si>
  <si>
    <t>11/01/1944</t>
  </si>
  <si>
    <t>2</t>
  </si>
  <si>
    <t>-1.41</t>
  </si>
  <si>
    <t>-2.07</t>
  </si>
  <si>
    <t>-1.03</t>
  </si>
  <si>
    <t>12/01/1946</t>
  </si>
  <si>
    <t>10/01/1947</t>
  </si>
  <si>
    <t>10</t>
  </si>
  <si>
    <t>-1.66</t>
  </si>
  <si>
    <t>-10.79</t>
  </si>
  <si>
    <t>-1.08</t>
  </si>
  <si>
    <t>12/01/1949</t>
  </si>
  <si>
    <t>05/01/1950</t>
  </si>
  <si>
    <t>5</t>
  </si>
  <si>
    <t>-1.05</t>
  </si>
  <si>
    <t>-2.26</t>
  </si>
  <si>
    <t>-0.45</t>
  </si>
  <si>
    <t>-0.22</t>
  </si>
  <si>
    <t>02/01/1953</t>
  </si>
  <si>
    <t>03/01/1953</t>
  </si>
  <si>
    <t>1</t>
  </si>
  <si>
    <t>-1</t>
  </si>
  <si>
    <t>02/01/1955</t>
  </si>
  <si>
    <t>03/01/1955</t>
  </si>
  <si>
    <t>-1.54</t>
  </si>
  <si>
    <t>11/01/1956</t>
  </si>
  <si>
    <t>07/01/1958</t>
  </si>
  <si>
    <t>20</t>
  </si>
  <si>
    <t>-2.46</t>
  </si>
  <si>
    <t>-12.44</t>
  </si>
  <si>
    <t>-0.62</t>
  </si>
  <si>
    <t>-0.43</t>
  </si>
  <si>
    <t>01/01/1960</t>
  </si>
  <si>
    <t>04/01/1960</t>
  </si>
  <si>
    <t>3</t>
  </si>
  <si>
    <t>-1.74</t>
  </si>
  <si>
    <t>-4.72</t>
  </si>
  <si>
    <t>-1.57</t>
  </si>
  <si>
    <t>-1.71</t>
  </si>
  <si>
    <t>05/01/1961</t>
  </si>
  <si>
    <t>10/01/1961</t>
  </si>
  <si>
    <t>-1.79</t>
  </si>
  <si>
    <t>-7.18</t>
  </si>
  <si>
    <t>-1.44</t>
  </si>
  <si>
    <t>-1.43</t>
  </si>
  <si>
    <t>04/01/1962</t>
  </si>
  <si>
    <t>04/01/1963</t>
  </si>
  <si>
    <t>12</t>
  </si>
  <si>
    <t>-2.94</t>
  </si>
  <si>
    <t>-20.23</t>
  </si>
  <si>
    <t>-1.69</t>
  </si>
  <si>
    <t>10/01/1964</t>
  </si>
  <si>
    <t>12/01/1965</t>
  </si>
  <si>
    <t>14</t>
  </si>
  <si>
    <t>-1.8</t>
  </si>
  <si>
    <t>-17.52</t>
  </si>
  <si>
    <t>-1.25</t>
  </si>
  <si>
    <t>04/01/1967</t>
  </si>
  <si>
    <t>11/01/1967</t>
  </si>
  <si>
    <t>7</t>
  </si>
  <si>
    <t>-2.83</t>
  </si>
  <si>
    <t>-11.18</t>
  </si>
  <si>
    <t>-1.6</t>
  </si>
  <si>
    <t>05/01/1968</t>
  </si>
  <si>
    <t>03/01/1969</t>
  </si>
  <si>
    <t>-1.06</t>
  </si>
  <si>
    <t>-6.8</t>
  </si>
  <si>
    <t>-0.68</t>
  </si>
  <si>
    <t>-0.71</t>
  </si>
  <si>
    <t>03/01/1971</t>
  </si>
  <si>
    <t>01/01/1972</t>
  </si>
  <si>
    <t>-1.82</t>
  </si>
  <si>
    <t>-11.34</t>
  </si>
  <si>
    <t>-1.13</t>
  </si>
  <si>
    <t>-1.15</t>
  </si>
  <si>
    <t>02/01/1975</t>
  </si>
  <si>
    <t>05/01/1975</t>
  </si>
  <si>
    <t>-1.81</t>
  </si>
  <si>
    <t>-4.25</t>
  </si>
  <si>
    <t>-1.42</t>
  </si>
  <si>
    <t>-1.36</t>
  </si>
  <si>
    <t>11/01/1976</t>
  </si>
  <si>
    <t>03/01/1977</t>
  </si>
  <si>
    <t>4</t>
  </si>
  <si>
    <t>-1.33</t>
  </si>
  <si>
    <t>-2.81</t>
  </si>
  <si>
    <t>-0.7</t>
  </si>
  <si>
    <t>-0.67</t>
  </si>
  <si>
    <t>11/01/1978</t>
  </si>
  <si>
    <t>04/01/1979</t>
  </si>
  <si>
    <t>-2.14</t>
  </si>
  <si>
    <t>-8.38</t>
  </si>
  <si>
    <t>-1.68</t>
  </si>
  <si>
    <t>-1.62</t>
  </si>
  <si>
    <t>04/01/1982</t>
  </si>
  <si>
    <t>10/01/1982</t>
  </si>
  <si>
    <t>6</t>
  </si>
  <si>
    <t>-2.16</t>
  </si>
  <si>
    <t>-8.87</t>
  </si>
  <si>
    <t>-1.48</t>
  </si>
  <si>
    <t>-1.55</t>
  </si>
  <si>
    <t>10/01/1984</t>
  </si>
  <si>
    <t>12/01/1984</t>
  </si>
  <si>
    <t>-2.2</t>
  </si>
  <si>
    <t>-1.1</t>
  </si>
  <si>
    <t>01/01/1986</t>
  </si>
  <si>
    <t>02/01/1987</t>
  </si>
  <si>
    <t>13</t>
  </si>
  <si>
    <t>-2.71</t>
  </si>
  <si>
    <t>-16.57</t>
  </si>
  <si>
    <t>-1.27</t>
  </si>
  <si>
    <t>-1.38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</si>
  <si>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</si>
  <si>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</si>
  <si>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</si>
  <si>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</si>
  <si>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</si>
  <si>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</si>
  <si>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</si>
  <si>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</si>
  <si>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</si>
  <si>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</si>
  <si>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</si>
  <si>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</si>
  <si>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</si>
  <si>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</si>
  <si>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</si>
  <si>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</si>
  <si>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</si>
  <si>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</si>
  <si>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</si>
  <si>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</si>
  <si>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</si>
  <si>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</si>
  <si>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</si>
  <si>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</si>
  <si>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(-0.4)</t>
  </si>
  <si>
    <t>K (-0.5)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</si>
</sst>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I21" sqref="I3:I21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121</v>
      </c>
    </row>
    <row r="3" spans="1:9" x14ac:dyDescent="0.35">
      <c r="A3" t="s">
        <v>27</v>
      </c>
      <c r="B3" t="s">
        <v>28</v>
      </c>
      <c r="C3" t="s">
        <v>29</v>
      </c>
      <c r="D3" t="s">
        <v>30</v>
      </c>
      <c r="E3" t="s">
        <v>30</v>
      </c>
      <c r="F3" t="s">
        <v>30</v>
      </c>
      <c r="G3" t="s">
        <v>30</v>
      </c>
      <c r="H3">
        <f>C3*1</f>
        <v>1</v>
      </c>
      <c r="I3">
        <f>E3*-1</f>
        <v>1</v>
      </c>
    </row>
    <row r="4" spans="1:9" x14ac:dyDescent="0.35">
      <c r="A4" t="s">
        <v>31</v>
      </c>
      <c r="B4" t="s">
        <v>32</v>
      </c>
      <c r="C4" t="s">
        <v>29</v>
      </c>
      <c r="D4" t="s">
        <v>33</v>
      </c>
      <c r="E4" t="s">
        <v>33</v>
      </c>
      <c r="F4" t="s">
        <v>33</v>
      </c>
      <c r="G4" t="s">
        <v>33</v>
      </c>
      <c r="H4">
        <f>C4*1</f>
        <v>1</v>
      </c>
      <c r="I4">
        <f>E4*-1</f>
        <v>1.54</v>
      </c>
    </row>
    <row r="5" spans="1:9" x14ac:dyDescent="0.3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13</v>
      </c>
      <c r="H5">
        <f>C5*1</f>
        <v>2</v>
      </c>
      <c r="I5">
        <f>E5*-1</f>
        <v>2.0699999999999998</v>
      </c>
    </row>
    <row r="6" spans="1:9" x14ac:dyDescent="0.35">
      <c r="A6" t="s">
        <v>110</v>
      </c>
      <c r="B6" t="s">
        <v>111</v>
      </c>
      <c r="C6" t="s">
        <v>10</v>
      </c>
      <c r="D6" t="s">
        <v>46</v>
      </c>
      <c r="E6" t="s">
        <v>112</v>
      </c>
      <c r="F6" t="s">
        <v>113</v>
      </c>
      <c r="G6" t="s">
        <v>113</v>
      </c>
      <c r="H6">
        <f>C6*1</f>
        <v>2</v>
      </c>
      <c r="I6">
        <f>E6*-1</f>
        <v>2.2000000000000002</v>
      </c>
    </row>
    <row r="7" spans="1:9" x14ac:dyDescent="0.35">
      <c r="A7" t="s">
        <v>20</v>
      </c>
      <c r="B7" t="s">
        <v>21</v>
      </c>
      <c r="C7" t="s">
        <v>22</v>
      </c>
      <c r="D7" t="s">
        <v>23</v>
      </c>
      <c r="E7" t="s">
        <v>24</v>
      </c>
      <c r="F7" t="s">
        <v>25</v>
      </c>
      <c r="G7" t="s">
        <v>26</v>
      </c>
      <c r="H7">
        <f>C7*1</f>
        <v>5</v>
      </c>
      <c r="I7">
        <f>E7*-1</f>
        <v>2.2599999999999998</v>
      </c>
    </row>
    <row r="8" spans="1:9" x14ac:dyDescent="0.35">
      <c r="A8" t="s">
        <v>90</v>
      </c>
      <c r="B8" t="s">
        <v>91</v>
      </c>
      <c r="C8" t="s">
        <v>92</v>
      </c>
      <c r="D8" t="s">
        <v>93</v>
      </c>
      <c r="E8" t="s">
        <v>94</v>
      </c>
      <c r="F8" t="s">
        <v>95</v>
      </c>
      <c r="G8" t="s">
        <v>96</v>
      </c>
      <c r="H8">
        <f>C8*1</f>
        <v>4</v>
      </c>
      <c r="I8">
        <f>E8*-1</f>
        <v>2.81</v>
      </c>
    </row>
    <row r="9" spans="1:9" x14ac:dyDescent="0.35">
      <c r="A9" t="s">
        <v>84</v>
      </c>
      <c r="B9" t="s">
        <v>85</v>
      </c>
      <c r="C9" t="s">
        <v>43</v>
      </c>
      <c r="D9" t="s">
        <v>86</v>
      </c>
      <c r="E9" t="s">
        <v>87</v>
      </c>
      <c r="F9" t="s">
        <v>88</v>
      </c>
      <c r="G9" t="s">
        <v>89</v>
      </c>
      <c r="H9">
        <f>C9*1</f>
        <v>3</v>
      </c>
      <c r="I9">
        <f>E9*-1</f>
        <v>4.25</v>
      </c>
    </row>
    <row r="10" spans="1:9" x14ac:dyDescent="0.35">
      <c r="A10" t="s">
        <v>41</v>
      </c>
      <c r="B10" t="s">
        <v>42</v>
      </c>
      <c r="C10" t="s">
        <v>43</v>
      </c>
      <c r="D10" t="s">
        <v>44</v>
      </c>
      <c r="E10" t="s">
        <v>45</v>
      </c>
      <c r="F10" t="s">
        <v>46</v>
      </c>
      <c r="G10" t="s">
        <v>47</v>
      </c>
      <c r="H10">
        <f>C10*1</f>
        <v>3</v>
      </c>
      <c r="I10">
        <f>E10*-1</f>
        <v>4.72</v>
      </c>
    </row>
    <row r="11" spans="1:9" x14ac:dyDescent="0.35">
      <c r="A11" t="s">
        <v>72</v>
      </c>
      <c r="B11" t="s">
        <v>73</v>
      </c>
      <c r="C11" t="s">
        <v>16</v>
      </c>
      <c r="D11" t="s">
        <v>74</v>
      </c>
      <c r="E11" t="s">
        <v>75</v>
      </c>
      <c r="F11" t="s">
        <v>76</v>
      </c>
      <c r="G11" t="s">
        <v>77</v>
      </c>
      <c r="H11">
        <f>C11*1</f>
        <v>10</v>
      </c>
      <c r="I11">
        <f>E11*-1</f>
        <v>6.8</v>
      </c>
    </row>
    <row r="12" spans="1:9" x14ac:dyDescent="0.35">
      <c r="A12" t="s">
        <v>48</v>
      </c>
      <c r="B12" t="s">
        <v>49</v>
      </c>
      <c r="C12" t="s">
        <v>22</v>
      </c>
      <c r="D12" t="s">
        <v>50</v>
      </c>
      <c r="E12" t="s">
        <v>51</v>
      </c>
      <c r="F12" t="s">
        <v>52</v>
      </c>
      <c r="G12" t="s">
        <v>53</v>
      </c>
      <c r="H12">
        <f>C12*1</f>
        <v>5</v>
      </c>
      <c r="I12">
        <f>E12*-1</f>
        <v>7.18</v>
      </c>
    </row>
    <row r="13" spans="1:9" x14ac:dyDescent="0.35">
      <c r="A13" t="s">
        <v>97</v>
      </c>
      <c r="B13" t="s">
        <v>98</v>
      </c>
      <c r="C13" t="s">
        <v>22</v>
      </c>
      <c r="D13" t="s">
        <v>99</v>
      </c>
      <c r="E13" t="s">
        <v>100</v>
      </c>
      <c r="F13" t="s">
        <v>101</v>
      </c>
      <c r="G13" t="s">
        <v>102</v>
      </c>
      <c r="H13">
        <f>C13*1</f>
        <v>5</v>
      </c>
      <c r="I13">
        <f>E13*-1</f>
        <v>8.3800000000000008</v>
      </c>
    </row>
    <row r="14" spans="1:9" x14ac:dyDescent="0.35">
      <c r="A14" t="s">
        <v>103</v>
      </c>
      <c r="B14" t="s">
        <v>104</v>
      </c>
      <c r="C14" t="s">
        <v>105</v>
      </c>
      <c r="D14" t="s">
        <v>106</v>
      </c>
      <c r="E14" t="s">
        <v>107</v>
      </c>
      <c r="F14" t="s">
        <v>108</v>
      </c>
      <c r="G14" t="s">
        <v>109</v>
      </c>
      <c r="H14">
        <f>C14*1</f>
        <v>6</v>
      </c>
      <c r="I14">
        <f>E14*-1</f>
        <v>8.8699999999999992</v>
      </c>
    </row>
    <row r="15" spans="1:9" x14ac:dyDescent="0.3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19</v>
      </c>
      <c r="H15">
        <f>C15*1</f>
        <v>10</v>
      </c>
      <c r="I15">
        <f>E15*-1</f>
        <v>10.79</v>
      </c>
    </row>
    <row r="16" spans="1:9" x14ac:dyDescent="0.35">
      <c r="A16" t="s">
        <v>66</v>
      </c>
      <c r="B16" t="s">
        <v>67</v>
      </c>
      <c r="C16" t="s">
        <v>68</v>
      </c>
      <c r="D16" t="s">
        <v>69</v>
      </c>
      <c r="E16" t="s">
        <v>70</v>
      </c>
      <c r="F16" t="s">
        <v>71</v>
      </c>
      <c r="G16" t="s">
        <v>52</v>
      </c>
      <c r="H16">
        <f>C16*1</f>
        <v>7</v>
      </c>
      <c r="I16">
        <f>E16*-1</f>
        <v>11.18</v>
      </c>
    </row>
    <row r="17" spans="1:9" x14ac:dyDescent="0.35">
      <c r="A17" t="s">
        <v>78</v>
      </c>
      <c r="B17" t="s">
        <v>79</v>
      </c>
      <c r="C17" t="s">
        <v>16</v>
      </c>
      <c r="D17" t="s">
        <v>80</v>
      </c>
      <c r="E17" t="s">
        <v>81</v>
      </c>
      <c r="F17" t="s">
        <v>82</v>
      </c>
      <c r="G17" t="s">
        <v>83</v>
      </c>
      <c r="H17">
        <f>C17*1</f>
        <v>10</v>
      </c>
      <c r="I17">
        <f>E17*-1</f>
        <v>11.34</v>
      </c>
    </row>
    <row r="18" spans="1:9" x14ac:dyDescent="0.35">
      <c r="A18" t="s">
        <v>34</v>
      </c>
      <c r="B18" t="s">
        <v>35</v>
      </c>
      <c r="C18" t="s">
        <v>36</v>
      </c>
      <c r="D18" t="s">
        <v>37</v>
      </c>
      <c r="E18" t="s">
        <v>38</v>
      </c>
      <c r="F18" t="s">
        <v>39</v>
      </c>
      <c r="G18" t="s">
        <v>40</v>
      </c>
      <c r="H18">
        <f>C18*1</f>
        <v>20</v>
      </c>
      <c r="I18">
        <f>E18*-1</f>
        <v>12.44</v>
      </c>
    </row>
    <row r="19" spans="1:9" x14ac:dyDescent="0.35">
      <c r="A19" t="s">
        <v>114</v>
      </c>
      <c r="B19" t="s">
        <v>115</v>
      </c>
      <c r="C19" t="s">
        <v>116</v>
      </c>
      <c r="D19" t="s">
        <v>117</v>
      </c>
      <c r="E19" t="s">
        <v>118</v>
      </c>
      <c r="F19" t="s">
        <v>119</v>
      </c>
      <c r="G19" t="s">
        <v>120</v>
      </c>
      <c r="H19">
        <f>C19*1</f>
        <v>13</v>
      </c>
      <c r="I19">
        <f>E19*-1</f>
        <v>16.57</v>
      </c>
    </row>
    <row r="20" spans="1:9" x14ac:dyDescent="0.35">
      <c r="A20" t="s">
        <v>60</v>
      </c>
      <c r="B20" t="s">
        <v>61</v>
      </c>
      <c r="C20" t="s">
        <v>62</v>
      </c>
      <c r="D20" t="s">
        <v>63</v>
      </c>
      <c r="E20" t="s">
        <v>64</v>
      </c>
      <c r="F20" t="s">
        <v>65</v>
      </c>
      <c r="G20" t="s">
        <v>11</v>
      </c>
      <c r="H20">
        <f>C20*1</f>
        <v>14</v>
      </c>
      <c r="I20">
        <f>E20*-1</f>
        <v>17.52</v>
      </c>
    </row>
    <row r="21" spans="1:9" x14ac:dyDescent="0.35">
      <c r="A21" t="s">
        <v>54</v>
      </c>
      <c r="B21" t="s">
        <v>55</v>
      </c>
      <c r="C21" t="s">
        <v>56</v>
      </c>
      <c r="D21" t="s">
        <v>57</v>
      </c>
      <c r="E21" t="s">
        <v>58</v>
      </c>
      <c r="F21" t="s">
        <v>59</v>
      </c>
      <c r="G21" t="s">
        <v>47</v>
      </c>
      <c r="H21">
        <f>C21*1</f>
        <v>12</v>
      </c>
      <c r="I21">
        <f>E21*-1</f>
        <v>20.23</v>
      </c>
    </row>
  </sheetData>
  <sortState xmlns:xlrd2="http://schemas.microsoft.com/office/spreadsheetml/2017/richdata2" ref="A3:I22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22765-A1C8-4DA2-80FA-31B99CC164DD}">
  <dimension ref="A1:K30"/>
  <sheetViews>
    <sheetView topLeftCell="A13" workbookViewId="0">
      <selection activeCell="C24" sqref="C24:D30"/>
    </sheetView>
  </sheetViews>
  <sheetFormatPr defaultRowHeight="14.5" x14ac:dyDescent="0.35"/>
  <sheetData>
    <row r="1" spans="1:11" x14ac:dyDescent="0.3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J1" t="s">
        <v>130</v>
      </c>
      <c r="K1">
        <f>COUNT(C2:C20)</f>
        <v>19</v>
      </c>
    </row>
    <row r="2" spans="1:11" x14ac:dyDescent="0.35">
      <c r="A2">
        <v>1</v>
      </c>
      <c r="B2" t="s">
        <v>27</v>
      </c>
      <c r="C2">
        <v>1</v>
      </c>
      <c r="D2">
        <f t="shared" ref="D2:D20" si="0">LOG(C2)</f>
        <v>0</v>
      </c>
      <c r="E2">
        <f t="shared" ref="E2:E20" si="1">(D2-$K$3)^2</f>
        <v>0.50625505010180061</v>
      </c>
      <c r="F2">
        <f t="shared" ref="F2:F20" si="2">(D2-$K$3)^3</f>
        <v>-0.36020857955763164</v>
      </c>
      <c r="G2">
        <f t="shared" ref="G2:G20" si="3">($K$1+1)/A2</f>
        <v>20</v>
      </c>
      <c r="H2">
        <f t="shared" ref="H2:H20" si="4">1/G2</f>
        <v>0.05</v>
      </c>
      <c r="J2" t="s">
        <v>131</v>
      </c>
      <c r="K2">
        <f>AVERAGE(C2:C20)</f>
        <v>7</v>
      </c>
    </row>
    <row r="3" spans="1:11" x14ac:dyDescent="0.35">
      <c r="A3">
        <v>2</v>
      </c>
      <c r="B3" t="s">
        <v>31</v>
      </c>
      <c r="C3">
        <v>1</v>
      </c>
      <c r="D3">
        <f t="shared" si="0"/>
        <v>0</v>
      </c>
      <c r="E3">
        <f t="shared" si="1"/>
        <v>0.50625505010180061</v>
      </c>
      <c r="F3">
        <f t="shared" si="2"/>
        <v>-0.36020857955763164</v>
      </c>
      <c r="G3">
        <f t="shared" si="3"/>
        <v>10</v>
      </c>
      <c r="H3">
        <f t="shared" si="4"/>
        <v>0.1</v>
      </c>
      <c r="J3" t="s">
        <v>132</v>
      </c>
      <c r="K3">
        <f>AVERAGE(D2:D20)</f>
        <v>0.71151602237883627</v>
      </c>
    </row>
    <row r="4" spans="1:11" x14ac:dyDescent="0.35">
      <c r="A4">
        <v>3</v>
      </c>
      <c r="B4" t="s">
        <v>8</v>
      </c>
      <c r="C4">
        <v>2</v>
      </c>
      <c r="D4">
        <f t="shared" si="0"/>
        <v>0.3010299956639812</v>
      </c>
      <c r="E4">
        <f t="shared" si="1"/>
        <v>0.1684987781281487</v>
      </c>
      <c r="F4">
        <f t="shared" si="2"/>
        <v>-6.9166393940131687E-2</v>
      </c>
      <c r="G4">
        <f t="shared" si="3"/>
        <v>6.666666666666667</v>
      </c>
      <c r="H4">
        <f t="shared" si="4"/>
        <v>0.15</v>
      </c>
      <c r="J4" t="s">
        <v>133</v>
      </c>
      <c r="K4">
        <f>SUM(E2:E20)</f>
        <v>2.5773355255616814</v>
      </c>
    </row>
    <row r="5" spans="1:11" x14ac:dyDescent="0.35">
      <c r="A5">
        <v>4</v>
      </c>
      <c r="B5" t="s">
        <v>110</v>
      </c>
      <c r="C5">
        <v>2</v>
      </c>
      <c r="D5">
        <f t="shared" si="0"/>
        <v>0.3010299956639812</v>
      </c>
      <c r="E5">
        <f t="shared" si="1"/>
        <v>0.1684987781281487</v>
      </c>
      <c r="F5">
        <f t="shared" si="2"/>
        <v>-6.9166393940131687E-2</v>
      </c>
      <c r="G5">
        <f t="shared" si="3"/>
        <v>5</v>
      </c>
      <c r="H5">
        <f t="shared" si="4"/>
        <v>0.2</v>
      </c>
      <c r="J5" t="s">
        <v>134</v>
      </c>
      <c r="K5">
        <f>SUM(F2:F20)</f>
        <v>-0.40928086885119769</v>
      </c>
    </row>
    <row r="6" spans="1:11" x14ac:dyDescent="0.35">
      <c r="A6">
        <v>5</v>
      </c>
      <c r="B6" t="s">
        <v>41</v>
      </c>
      <c r="C6">
        <v>3</v>
      </c>
      <c r="D6">
        <f t="shared" si="0"/>
        <v>0.47712125471966244</v>
      </c>
      <c r="E6">
        <f t="shared" si="1"/>
        <v>5.4940907105998082E-2</v>
      </c>
      <c r="F6">
        <f t="shared" si="2"/>
        <v>-1.2877861156094673E-2</v>
      </c>
      <c r="G6">
        <f t="shared" si="3"/>
        <v>4</v>
      </c>
      <c r="H6">
        <f t="shared" si="4"/>
        <v>0.25</v>
      </c>
      <c r="J6" t="s">
        <v>135</v>
      </c>
      <c r="K6">
        <f>VAR(D2:D20)</f>
        <v>0.14318530697564885</v>
      </c>
    </row>
    <row r="7" spans="1:11" x14ac:dyDescent="0.35">
      <c r="A7">
        <v>6</v>
      </c>
      <c r="B7" t="s">
        <v>84</v>
      </c>
      <c r="C7">
        <v>3</v>
      </c>
      <c r="D7">
        <f t="shared" si="0"/>
        <v>0.47712125471966244</v>
      </c>
      <c r="E7">
        <f t="shared" si="1"/>
        <v>5.4940907105998082E-2</v>
      </c>
      <c r="F7">
        <f t="shared" si="2"/>
        <v>-1.2877861156094673E-2</v>
      </c>
      <c r="G7">
        <f t="shared" si="3"/>
        <v>3.3333333333333335</v>
      </c>
      <c r="H7">
        <f t="shared" si="4"/>
        <v>0.3</v>
      </c>
      <c r="J7" t="s">
        <v>136</v>
      </c>
      <c r="K7">
        <f>STDEV(D2:D20)</f>
        <v>0.3783983443088102</v>
      </c>
    </row>
    <row r="8" spans="1:11" x14ac:dyDescent="0.35">
      <c r="A8">
        <v>7</v>
      </c>
      <c r="B8" t="s">
        <v>90</v>
      </c>
      <c r="C8">
        <v>4</v>
      </c>
      <c r="D8">
        <f t="shared" si="0"/>
        <v>0.6020599913279624</v>
      </c>
      <c r="E8">
        <f t="shared" si="1"/>
        <v>1.1980622733409864E-2</v>
      </c>
      <c r="F8">
        <f t="shared" si="2"/>
        <v>-1.3113514139169154E-3</v>
      </c>
      <c r="G8">
        <f t="shared" si="3"/>
        <v>2.8571428571428572</v>
      </c>
      <c r="H8">
        <f t="shared" si="4"/>
        <v>0.35</v>
      </c>
      <c r="J8" t="s">
        <v>137</v>
      </c>
      <c r="K8">
        <f>SKEW(D2:D20)</f>
        <v>-0.4690357400954866</v>
      </c>
    </row>
    <row r="9" spans="1:11" x14ac:dyDescent="0.35">
      <c r="A9">
        <v>8</v>
      </c>
      <c r="B9" t="s">
        <v>20</v>
      </c>
      <c r="C9">
        <v>5</v>
      </c>
      <c r="D9">
        <f t="shared" si="0"/>
        <v>0.69897000433601886</v>
      </c>
      <c r="E9">
        <f t="shared" si="1"/>
        <v>1.5740256873069997E-4</v>
      </c>
      <c r="F9">
        <f t="shared" si="2"/>
        <v>-1.974775467281169E-6</v>
      </c>
      <c r="G9">
        <f t="shared" si="3"/>
        <v>2.5</v>
      </c>
      <c r="H9">
        <f t="shared" si="4"/>
        <v>0.4</v>
      </c>
      <c r="J9" t="s">
        <v>138</v>
      </c>
      <c r="K9">
        <v>-0.4</v>
      </c>
    </row>
    <row r="10" spans="1:11" x14ac:dyDescent="0.35">
      <c r="A10">
        <v>9</v>
      </c>
      <c r="B10" t="s">
        <v>48</v>
      </c>
      <c r="C10">
        <v>5</v>
      </c>
      <c r="D10">
        <f t="shared" si="0"/>
        <v>0.69897000433601886</v>
      </c>
      <c r="E10">
        <f t="shared" si="1"/>
        <v>1.5740256873069997E-4</v>
      </c>
      <c r="F10">
        <f t="shared" si="2"/>
        <v>-1.974775467281169E-6</v>
      </c>
      <c r="G10">
        <f t="shared" si="3"/>
        <v>2.2222222222222223</v>
      </c>
      <c r="H10">
        <f t="shared" si="4"/>
        <v>0.44999999999999996</v>
      </c>
      <c r="J10" t="s">
        <v>139</v>
      </c>
      <c r="K10">
        <v>-0.5</v>
      </c>
    </row>
    <row r="11" spans="1:11" x14ac:dyDescent="0.35">
      <c r="A11">
        <v>10</v>
      </c>
      <c r="B11" t="s">
        <v>97</v>
      </c>
      <c r="C11">
        <v>5</v>
      </c>
      <c r="D11">
        <f t="shared" si="0"/>
        <v>0.69897000433601886</v>
      </c>
      <c r="E11">
        <f t="shared" si="1"/>
        <v>1.5740256873069997E-4</v>
      </c>
      <c r="F11">
        <f t="shared" si="2"/>
        <v>-1.974775467281169E-6</v>
      </c>
      <c r="G11">
        <f t="shared" si="3"/>
        <v>2</v>
      </c>
      <c r="H11">
        <f t="shared" si="4"/>
        <v>0.5</v>
      </c>
    </row>
    <row r="12" spans="1:11" x14ac:dyDescent="0.35">
      <c r="A12">
        <v>11</v>
      </c>
      <c r="B12" t="s">
        <v>103</v>
      </c>
      <c r="C12">
        <v>6</v>
      </c>
      <c r="D12">
        <f t="shared" si="0"/>
        <v>0.77815125038364363</v>
      </c>
      <c r="E12">
        <f t="shared" si="1"/>
        <v>4.4402536112526638E-3</v>
      </c>
      <c r="F12">
        <f t="shared" si="2"/>
        <v>2.9587731178499057E-4</v>
      </c>
      <c r="G12">
        <f t="shared" si="3"/>
        <v>1.8181818181818181</v>
      </c>
      <c r="H12">
        <f t="shared" si="4"/>
        <v>0.55000000000000004</v>
      </c>
    </row>
    <row r="13" spans="1:11" x14ac:dyDescent="0.35">
      <c r="A13">
        <v>12</v>
      </c>
      <c r="B13" t="s">
        <v>66</v>
      </c>
      <c r="C13">
        <v>7</v>
      </c>
      <c r="D13">
        <f t="shared" si="0"/>
        <v>0.84509804001425681</v>
      </c>
      <c r="E13">
        <f t="shared" si="1"/>
        <v>1.7844155435549805E-2</v>
      </c>
      <c r="F13">
        <f t="shared" si="2"/>
        <v>2.3836582860807995E-3</v>
      </c>
      <c r="G13">
        <f t="shared" si="3"/>
        <v>1.6666666666666667</v>
      </c>
      <c r="H13">
        <f t="shared" si="4"/>
        <v>0.6</v>
      </c>
    </row>
    <row r="14" spans="1:11" x14ac:dyDescent="0.35">
      <c r="A14">
        <v>13</v>
      </c>
      <c r="B14" t="s">
        <v>14</v>
      </c>
      <c r="C14">
        <v>10</v>
      </c>
      <c r="D14">
        <f t="shared" si="0"/>
        <v>1</v>
      </c>
      <c r="E14">
        <f t="shared" si="1"/>
        <v>8.3223005344128104E-2</v>
      </c>
      <c r="F14">
        <f t="shared" si="2"/>
        <v>2.4008503611261441E-2</v>
      </c>
      <c r="G14">
        <f t="shared" si="3"/>
        <v>1.5384615384615385</v>
      </c>
      <c r="H14">
        <f t="shared" si="4"/>
        <v>0.64999999999999991</v>
      </c>
    </row>
    <row r="15" spans="1:11" x14ac:dyDescent="0.35">
      <c r="A15">
        <v>14</v>
      </c>
      <c r="B15" t="s">
        <v>72</v>
      </c>
      <c r="C15">
        <v>10</v>
      </c>
      <c r="D15">
        <f t="shared" si="0"/>
        <v>1</v>
      </c>
      <c r="E15">
        <f t="shared" si="1"/>
        <v>8.3223005344128104E-2</v>
      </c>
      <c r="F15">
        <f t="shared" si="2"/>
        <v>2.4008503611261441E-2</v>
      </c>
      <c r="G15">
        <f t="shared" si="3"/>
        <v>1.4285714285714286</v>
      </c>
      <c r="H15">
        <f t="shared" si="4"/>
        <v>0.7</v>
      </c>
    </row>
    <row r="16" spans="1:11" x14ac:dyDescent="0.35">
      <c r="A16">
        <v>15</v>
      </c>
      <c r="B16" t="s">
        <v>78</v>
      </c>
      <c r="C16">
        <v>10</v>
      </c>
      <c r="D16">
        <f t="shared" si="0"/>
        <v>1</v>
      </c>
      <c r="E16">
        <f t="shared" si="1"/>
        <v>8.3223005344128104E-2</v>
      </c>
      <c r="F16">
        <f t="shared" si="2"/>
        <v>2.4008503611261441E-2</v>
      </c>
      <c r="G16">
        <f t="shared" si="3"/>
        <v>1.3333333333333333</v>
      </c>
      <c r="H16">
        <f t="shared" si="4"/>
        <v>0.75</v>
      </c>
    </row>
    <row r="17" spans="1:8" x14ac:dyDescent="0.35">
      <c r="A17">
        <v>16</v>
      </c>
      <c r="B17" t="s">
        <v>54</v>
      </c>
      <c r="C17">
        <v>12</v>
      </c>
      <c r="D17">
        <f t="shared" si="0"/>
        <v>1.0791812460476249</v>
      </c>
      <c r="E17">
        <f t="shared" si="1"/>
        <v>0.13517771669542036</v>
      </c>
      <c r="F17">
        <f t="shared" si="2"/>
        <v>4.9700145443857868E-2</v>
      </c>
      <c r="G17">
        <f t="shared" si="3"/>
        <v>1.25</v>
      </c>
      <c r="H17">
        <f t="shared" si="4"/>
        <v>0.8</v>
      </c>
    </row>
    <row r="18" spans="1:8" x14ac:dyDescent="0.35">
      <c r="A18">
        <v>17</v>
      </c>
      <c r="B18" t="s">
        <v>114</v>
      </c>
      <c r="C18">
        <v>13</v>
      </c>
      <c r="D18">
        <f t="shared" si="0"/>
        <v>1.1139433523068367</v>
      </c>
      <c r="E18">
        <f t="shared" si="1"/>
        <v>0.16194775587297974</v>
      </c>
      <c r="F18">
        <f t="shared" si="2"/>
        <v>6.5172202983794891E-2</v>
      </c>
      <c r="G18">
        <f t="shared" si="3"/>
        <v>1.1764705882352942</v>
      </c>
      <c r="H18">
        <f t="shared" si="4"/>
        <v>0.85</v>
      </c>
    </row>
    <row r="19" spans="1:8" x14ac:dyDescent="0.35">
      <c r="A19">
        <v>18</v>
      </c>
      <c r="B19" t="s">
        <v>60</v>
      </c>
      <c r="C19">
        <v>14</v>
      </c>
      <c r="D19">
        <f t="shared" si="0"/>
        <v>1.146128035678238</v>
      </c>
      <c r="E19">
        <f t="shared" si="1"/>
        <v>0.18888760210415931</v>
      </c>
      <c r="F19">
        <f t="shared" si="2"/>
        <v>8.209282103778498E-2</v>
      </c>
      <c r="G19">
        <f t="shared" si="3"/>
        <v>1.1111111111111112</v>
      </c>
      <c r="H19">
        <f t="shared" si="4"/>
        <v>0.89999999999999991</v>
      </c>
    </row>
    <row r="20" spans="1:8" x14ac:dyDescent="0.35">
      <c r="A20">
        <v>19</v>
      </c>
      <c r="B20" t="s">
        <v>34</v>
      </c>
      <c r="C20">
        <v>20</v>
      </c>
      <c r="D20">
        <f t="shared" si="0"/>
        <v>1.3010299956639813</v>
      </c>
      <c r="E20">
        <f t="shared" si="1"/>
        <v>0.34752672469843865</v>
      </c>
      <c r="F20">
        <f t="shared" si="2"/>
        <v>0.2048718602997493</v>
      </c>
      <c r="G20">
        <f t="shared" si="3"/>
        <v>1.0526315789473684</v>
      </c>
      <c r="H20">
        <f t="shared" si="4"/>
        <v>0.95000000000000007</v>
      </c>
    </row>
    <row r="23" spans="1:8" x14ac:dyDescent="0.35">
      <c r="B23" t="s">
        <v>140</v>
      </c>
      <c r="C23" t="s">
        <v>145</v>
      </c>
      <c r="D23" t="s">
        <v>146</v>
      </c>
      <c r="E23" t="s">
        <v>141</v>
      </c>
      <c r="F23" t="s">
        <v>142</v>
      </c>
      <c r="G23" t="s">
        <v>143</v>
      </c>
      <c r="H23" s="1" t="s">
        <v>144</v>
      </c>
    </row>
    <row r="24" spans="1:8" x14ac:dyDescent="0.35">
      <c r="B24">
        <v>2</v>
      </c>
      <c r="C24">
        <v>6.6000000000000003E-2</v>
      </c>
      <c r="D24">
        <v>8.3000000000000004E-2</v>
      </c>
      <c r="E24">
        <f>(C24-D24)/($K$9-$K$10)</f>
        <v>-0.17000000000000004</v>
      </c>
      <c r="F24" s="2">
        <f>C24+(E24*($K$8-$K$9))</f>
        <v>7.7736075816232722E-2</v>
      </c>
      <c r="G24" s="2">
        <f t="shared" ref="G24:G30" si="5">$K$3+(F24*$K$7)</f>
        <v>0.7409312247607629</v>
      </c>
      <c r="H24" s="3">
        <f t="shared" ref="H24:H30" si="6">10^G24</f>
        <v>5.5072047694182888</v>
      </c>
    </row>
    <row r="25" spans="1:8" x14ac:dyDescent="0.35">
      <c r="B25">
        <v>5</v>
      </c>
      <c r="C25">
        <v>0.85499999999999998</v>
      </c>
      <c r="D25">
        <v>0.85599999999999998</v>
      </c>
      <c r="E25">
        <f t="shared" ref="E25:E30" si="7">(C25-D25)/($K$9-$K$10)</f>
        <v>-1.0000000000000011E-2</v>
      </c>
      <c r="F25" s="2">
        <f t="shared" ref="F25:F30" si="8">C25+(E25*($K$8-$K$9))</f>
        <v>0.85569035740095489</v>
      </c>
      <c r="G25" s="2">
        <f t="shared" si="5"/>
        <v>1.0353078368603716</v>
      </c>
      <c r="H25" s="3">
        <f t="shared" si="6"/>
        <v>10.846954960708512</v>
      </c>
    </row>
    <row r="26" spans="1:8" x14ac:dyDescent="0.35">
      <c r="B26">
        <v>10</v>
      </c>
      <c r="C26">
        <v>1.2310000000000001</v>
      </c>
      <c r="D26">
        <v>1.216</v>
      </c>
      <c r="E26">
        <f t="shared" si="7"/>
        <v>0.15000000000000127</v>
      </c>
      <c r="F26" s="2">
        <f t="shared" si="8"/>
        <v>1.2206446389856771</v>
      </c>
      <c r="G26" s="2">
        <f t="shared" si="5"/>
        <v>1.1734059327604418</v>
      </c>
      <c r="H26" s="3">
        <f t="shared" si="6"/>
        <v>14.907538264468695</v>
      </c>
    </row>
    <row r="27" spans="1:8" x14ac:dyDescent="0.35">
      <c r="B27">
        <v>25</v>
      </c>
      <c r="C27">
        <v>1.6060000000000001</v>
      </c>
      <c r="D27">
        <v>1.5669999999999999</v>
      </c>
      <c r="E27">
        <f t="shared" si="7"/>
        <v>0.39000000000000157</v>
      </c>
      <c r="F27" s="2">
        <f t="shared" si="8"/>
        <v>1.5790760613627601</v>
      </c>
      <c r="G27" s="2">
        <f t="shared" si="5"/>
        <v>1.3090357895361819</v>
      </c>
      <c r="H27" s="3">
        <f t="shared" si="6"/>
        <v>20.372099541081376</v>
      </c>
    </row>
    <row r="28" spans="1:8" x14ac:dyDescent="0.35">
      <c r="B28">
        <v>50</v>
      </c>
      <c r="C28">
        <v>1.8340000000000001</v>
      </c>
      <c r="D28">
        <v>1.7769999999999999</v>
      </c>
      <c r="E28">
        <f t="shared" si="7"/>
        <v>0.57000000000000173</v>
      </c>
      <c r="F28" s="2">
        <f t="shared" si="8"/>
        <v>1.7946496281455726</v>
      </c>
      <c r="G28" s="2">
        <f t="shared" si="5"/>
        <v>1.3906084702835428</v>
      </c>
      <c r="H28" s="3">
        <f t="shared" si="6"/>
        <v>24.581505072797537</v>
      </c>
    </row>
    <row r="29" spans="1:8" x14ac:dyDescent="0.35">
      <c r="B29">
        <v>100</v>
      </c>
      <c r="C29">
        <v>2.0289999999999999</v>
      </c>
      <c r="D29">
        <v>1.9550000000000001</v>
      </c>
      <c r="E29">
        <f t="shared" si="7"/>
        <v>0.73999999999999855</v>
      </c>
      <c r="F29" s="2">
        <f t="shared" si="8"/>
        <v>1.9779135523293399</v>
      </c>
      <c r="G29" s="2">
        <f t="shared" si="5"/>
        <v>1.4599552357662158</v>
      </c>
      <c r="H29" s="3">
        <f t="shared" si="6"/>
        <v>28.837342513479445</v>
      </c>
    </row>
    <row r="30" spans="1:8" x14ac:dyDescent="0.35">
      <c r="B30">
        <v>200</v>
      </c>
      <c r="C30">
        <v>2.2010000000000001</v>
      </c>
      <c r="D30">
        <v>2.1080000000000001</v>
      </c>
      <c r="E30">
        <f t="shared" si="7"/>
        <v>0.92999999999999994</v>
      </c>
      <c r="F30" s="2">
        <f t="shared" si="8"/>
        <v>2.1367967617111976</v>
      </c>
      <c r="G30" s="2">
        <f t="shared" si="5"/>
        <v>1.5200763791347807</v>
      </c>
      <c r="H30" s="3">
        <f t="shared" si="6"/>
        <v>33.11893624544296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2C9F-7B2B-4022-90B0-2C57C70C5A13}">
  <dimension ref="A1:K30"/>
  <sheetViews>
    <sheetView tabSelected="1" topLeftCell="A13" workbookViewId="0">
      <selection activeCell="E25" sqref="E25"/>
    </sheetView>
  </sheetViews>
  <sheetFormatPr defaultRowHeight="14.5" x14ac:dyDescent="0.35"/>
  <sheetData>
    <row r="1" spans="1:11" x14ac:dyDescent="0.35">
      <c r="A1" t="s">
        <v>122</v>
      </c>
      <c r="B1" t="s">
        <v>123</v>
      </c>
      <c r="C1" t="s">
        <v>124</v>
      </c>
      <c r="D1" t="s">
        <v>125</v>
      </c>
      <c r="E1" t="s">
        <v>126</v>
      </c>
      <c r="F1" t="s">
        <v>127</v>
      </c>
      <c r="G1" t="s">
        <v>128</v>
      </c>
      <c r="H1" t="s">
        <v>129</v>
      </c>
      <c r="J1" t="s">
        <v>130</v>
      </c>
      <c r="K1">
        <f>COUNT(C2:C20)</f>
        <v>19</v>
      </c>
    </row>
    <row r="2" spans="1:11" x14ac:dyDescent="0.35">
      <c r="A2">
        <v>1</v>
      </c>
      <c r="B2" t="s">
        <v>27</v>
      </c>
      <c r="C2">
        <v>1</v>
      </c>
      <c r="D2">
        <f t="shared" ref="D2:D20" si="0">LOG(C2)</f>
        <v>0</v>
      </c>
      <c r="E2">
        <f t="shared" ref="E2:E20" si="1">(D2-$K$3)^2</f>
        <v>0.58326257936350356</v>
      </c>
      <c r="F2">
        <f t="shared" ref="F2:F20" si="2">(D2-$K$3)^3</f>
        <v>-0.44544713616754311</v>
      </c>
      <c r="G2">
        <f t="shared" ref="G2:G20" si="3">($K$1+1)/A2</f>
        <v>20</v>
      </c>
      <c r="H2">
        <f t="shared" ref="H2:H20" si="4">1/G2</f>
        <v>0.05</v>
      </c>
      <c r="J2" t="s">
        <v>131</v>
      </c>
      <c r="K2">
        <f>AVERAGE(C2:C20)</f>
        <v>8.0078947368421058</v>
      </c>
    </row>
    <row r="3" spans="1:11" x14ac:dyDescent="0.35">
      <c r="A3">
        <v>2</v>
      </c>
      <c r="B3" t="s">
        <v>31</v>
      </c>
      <c r="C3">
        <v>1.54</v>
      </c>
      <c r="D3">
        <f t="shared" si="0"/>
        <v>0.18752072083646307</v>
      </c>
      <c r="E3">
        <f t="shared" si="1"/>
        <v>0.33200133977239349</v>
      </c>
      <c r="F3">
        <f t="shared" si="2"/>
        <v>-0.19129770261820897</v>
      </c>
      <c r="G3">
        <f t="shared" si="3"/>
        <v>10</v>
      </c>
      <c r="H3">
        <f t="shared" si="4"/>
        <v>0.1</v>
      </c>
      <c r="J3" t="s">
        <v>132</v>
      </c>
      <c r="K3">
        <f>AVERAGE(D2:D20)</f>
        <v>0.76371629507527439</v>
      </c>
    </row>
    <row r="4" spans="1:11" x14ac:dyDescent="0.35">
      <c r="A4">
        <v>3</v>
      </c>
      <c r="B4" t="s">
        <v>8</v>
      </c>
      <c r="C4">
        <v>2.0699999999999998</v>
      </c>
      <c r="D4">
        <f t="shared" si="0"/>
        <v>0.31597034545691771</v>
      </c>
      <c r="E4">
        <f t="shared" si="1"/>
        <v>0.20047643539964399</v>
      </c>
      <c r="F4">
        <f t="shared" si="2"/>
        <v>-8.9762511944116732E-2</v>
      </c>
      <c r="G4">
        <f t="shared" si="3"/>
        <v>6.666666666666667</v>
      </c>
      <c r="H4">
        <f t="shared" si="4"/>
        <v>0.15</v>
      </c>
      <c r="J4" t="s">
        <v>133</v>
      </c>
      <c r="K4">
        <f>SUM(E2:E20)</f>
        <v>2.7389786067133359</v>
      </c>
    </row>
    <row r="5" spans="1:11" x14ac:dyDescent="0.35">
      <c r="A5">
        <v>4</v>
      </c>
      <c r="B5" t="s">
        <v>110</v>
      </c>
      <c r="C5">
        <v>2.2000000000000002</v>
      </c>
      <c r="D5">
        <f t="shared" si="0"/>
        <v>0.34242268082220628</v>
      </c>
      <c r="E5">
        <f t="shared" si="1"/>
        <v>0.17748830941041294</v>
      </c>
      <c r="F5">
        <f t="shared" si="2"/>
        <v>-7.4774691359179704E-2</v>
      </c>
      <c r="G5">
        <f t="shared" si="3"/>
        <v>5</v>
      </c>
      <c r="H5">
        <f t="shared" si="4"/>
        <v>0.2</v>
      </c>
      <c r="J5" t="s">
        <v>134</v>
      </c>
      <c r="K5">
        <f>SUM(F2:F20)</f>
        <v>-0.42500638320526618</v>
      </c>
    </row>
    <row r="6" spans="1:11" x14ac:dyDescent="0.35">
      <c r="A6">
        <v>5</v>
      </c>
      <c r="B6" t="s">
        <v>20</v>
      </c>
      <c r="C6">
        <v>2.2599999999999998</v>
      </c>
      <c r="D6">
        <f t="shared" si="0"/>
        <v>0.35410843914740087</v>
      </c>
      <c r="E6">
        <f t="shared" si="1"/>
        <v>0.1677785956378296</v>
      </c>
      <c r="F6">
        <f t="shared" si="2"/>
        <v>-6.8723430829801049E-2</v>
      </c>
      <c r="G6">
        <f t="shared" si="3"/>
        <v>4</v>
      </c>
      <c r="H6">
        <f t="shared" si="4"/>
        <v>0.25</v>
      </c>
      <c r="J6" t="s">
        <v>135</v>
      </c>
      <c r="K6">
        <f>VAR(D2:D20)</f>
        <v>0.15216547815074075</v>
      </c>
    </row>
    <row r="7" spans="1:11" x14ac:dyDescent="0.35">
      <c r="A7">
        <v>6</v>
      </c>
      <c r="B7" t="s">
        <v>90</v>
      </c>
      <c r="C7">
        <v>2.81</v>
      </c>
      <c r="D7">
        <f t="shared" si="0"/>
        <v>0.44870631990507992</v>
      </c>
      <c r="E7">
        <f t="shared" si="1"/>
        <v>9.9231284456726535E-2</v>
      </c>
      <c r="F7">
        <f t="shared" si="2"/>
        <v>-3.1258844452819928E-2</v>
      </c>
      <c r="G7">
        <f t="shared" si="3"/>
        <v>3.3333333333333335</v>
      </c>
      <c r="H7">
        <f t="shared" si="4"/>
        <v>0.3</v>
      </c>
      <c r="J7" t="s">
        <v>136</v>
      </c>
      <c r="K7">
        <f>STDEV(D2:D20)</f>
        <v>0.39008393731444613</v>
      </c>
    </row>
    <row r="8" spans="1:11" x14ac:dyDescent="0.35">
      <c r="A8">
        <v>7</v>
      </c>
      <c r="B8" t="s">
        <v>84</v>
      </c>
      <c r="C8">
        <v>4.25</v>
      </c>
      <c r="D8">
        <f t="shared" si="0"/>
        <v>0.62838893005031149</v>
      </c>
      <c r="E8">
        <f t="shared" si="1"/>
        <v>1.8313495724599553E-2</v>
      </c>
      <c r="F8">
        <f t="shared" si="2"/>
        <v>-2.478317120805981E-3</v>
      </c>
      <c r="G8">
        <f t="shared" si="3"/>
        <v>2.8571428571428572</v>
      </c>
      <c r="H8">
        <f t="shared" si="4"/>
        <v>0.35</v>
      </c>
      <c r="J8" t="s">
        <v>137</v>
      </c>
      <c r="K8">
        <f>SKEW(D2:D20)</f>
        <v>-0.44458358620444871</v>
      </c>
    </row>
    <row r="9" spans="1:11" x14ac:dyDescent="0.35">
      <c r="A9">
        <v>8</v>
      </c>
      <c r="B9" t="s">
        <v>41</v>
      </c>
      <c r="C9">
        <v>4.72</v>
      </c>
      <c r="D9">
        <f t="shared" si="0"/>
        <v>0.67394199863408777</v>
      </c>
      <c r="E9">
        <f t="shared" si="1"/>
        <v>8.0594243015100521E-3</v>
      </c>
      <c r="F9">
        <f t="shared" si="2"/>
        <v>-7.2352914638906677E-4</v>
      </c>
      <c r="G9">
        <f t="shared" si="3"/>
        <v>2.5</v>
      </c>
      <c r="H9">
        <f t="shared" si="4"/>
        <v>0.4</v>
      </c>
      <c r="J9" t="s">
        <v>138</v>
      </c>
      <c r="K9">
        <v>-0.4</v>
      </c>
    </row>
    <row r="10" spans="1:11" x14ac:dyDescent="0.35">
      <c r="A10">
        <v>9</v>
      </c>
      <c r="B10" t="s">
        <v>72</v>
      </c>
      <c r="C10">
        <v>6.8</v>
      </c>
      <c r="D10">
        <f t="shared" si="0"/>
        <v>0.83250891270623628</v>
      </c>
      <c r="E10">
        <f t="shared" si="1"/>
        <v>4.732424240519729E-3</v>
      </c>
      <c r="F10">
        <f t="shared" si="2"/>
        <v>3.2555585124556898E-4</v>
      </c>
      <c r="G10">
        <f t="shared" si="3"/>
        <v>2.2222222222222223</v>
      </c>
      <c r="H10">
        <f t="shared" si="4"/>
        <v>0.44999999999999996</v>
      </c>
      <c r="J10" t="s">
        <v>139</v>
      </c>
      <c r="K10">
        <v>-0.5</v>
      </c>
    </row>
    <row r="11" spans="1:11" x14ac:dyDescent="0.35">
      <c r="A11">
        <v>10</v>
      </c>
      <c r="B11" t="s">
        <v>48</v>
      </c>
      <c r="C11">
        <v>7.18</v>
      </c>
      <c r="D11">
        <f t="shared" si="0"/>
        <v>0.85612444424230028</v>
      </c>
      <c r="E11">
        <f t="shared" si="1"/>
        <v>8.5392660324753074E-3</v>
      </c>
      <c r="F11">
        <f t="shared" si="2"/>
        <v>7.8909776930589557E-4</v>
      </c>
      <c r="G11">
        <f t="shared" si="3"/>
        <v>2</v>
      </c>
      <c r="H11">
        <f t="shared" si="4"/>
        <v>0.5</v>
      </c>
    </row>
    <row r="12" spans="1:11" x14ac:dyDescent="0.35">
      <c r="A12">
        <v>11</v>
      </c>
      <c r="B12" t="s">
        <v>97</v>
      </c>
      <c r="C12">
        <v>8.3800000000000008</v>
      </c>
      <c r="D12">
        <f t="shared" si="0"/>
        <v>0.9232440186302765</v>
      </c>
      <c r="E12">
        <f t="shared" si="1"/>
        <v>2.5449094582641173E-2</v>
      </c>
      <c r="F12">
        <f t="shared" si="2"/>
        <v>4.0598361253046831E-3</v>
      </c>
      <c r="G12">
        <f t="shared" si="3"/>
        <v>1.8181818181818181</v>
      </c>
      <c r="H12">
        <f t="shared" si="4"/>
        <v>0.55000000000000004</v>
      </c>
    </row>
    <row r="13" spans="1:11" x14ac:dyDescent="0.35">
      <c r="A13">
        <v>12</v>
      </c>
      <c r="B13" t="s">
        <v>103</v>
      </c>
      <c r="C13">
        <v>8.8699999999999992</v>
      </c>
      <c r="D13">
        <f t="shared" si="0"/>
        <v>0.94792361983172635</v>
      </c>
      <c r="E13">
        <f t="shared" si="1"/>
        <v>3.393233849392896E-2</v>
      </c>
      <c r="F13">
        <f t="shared" si="2"/>
        <v>6.2505852966970275E-3</v>
      </c>
      <c r="G13">
        <f t="shared" si="3"/>
        <v>1.6666666666666667</v>
      </c>
      <c r="H13">
        <f t="shared" si="4"/>
        <v>0.6</v>
      </c>
    </row>
    <row r="14" spans="1:11" x14ac:dyDescent="0.35">
      <c r="A14">
        <v>13</v>
      </c>
      <c r="B14" t="s">
        <v>14</v>
      </c>
      <c r="C14">
        <v>10.79</v>
      </c>
      <c r="D14">
        <f t="shared" si="0"/>
        <v>1.0330214446829107</v>
      </c>
      <c r="E14">
        <f t="shared" si="1"/>
        <v>7.2525263605191362E-2</v>
      </c>
      <c r="F14">
        <f t="shared" si="2"/>
        <v>1.9531426965529321E-2</v>
      </c>
      <c r="G14">
        <f t="shared" si="3"/>
        <v>1.5384615384615385</v>
      </c>
      <c r="H14">
        <f t="shared" si="4"/>
        <v>0.64999999999999991</v>
      </c>
    </row>
    <row r="15" spans="1:11" x14ac:dyDescent="0.35">
      <c r="A15">
        <v>14</v>
      </c>
      <c r="B15" t="s">
        <v>66</v>
      </c>
      <c r="C15">
        <v>11.18</v>
      </c>
      <c r="D15">
        <f t="shared" si="0"/>
        <v>1.0484418035504044</v>
      </c>
      <c r="E15">
        <f t="shared" si="1"/>
        <v>8.1068615176421333E-2</v>
      </c>
      <c r="F15">
        <f t="shared" si="2"/>
        <v>2.3082302677481206E-2</v>
      </c>
      <c r="G15">
        <f t="shared" si="3"/>
        <v>1.4285714285714286</v>
      </c>
      <c r="H15">
        <f t="shared" si="4"/>
        <v>0.7</v>
      </c>
    </row>
    <row r="16" spans="1:11" x14ac:dyDescent="0.35">
      <c r="A16">
        <v>15</v>
      </c>
      <c r="B16" t="s">
        <v>78</v>
      </c>
      <c r="C16">
        <v>11.34</v>
      </c>
      <c r="D16">
        <f t="shared" si="0"/>
        <v>1.0546130545568877</v>
      </c>
      <c r="E16">
        <f t="shared" si="1"/>
        <v>8.4620924676903589E-2</v>
      </c>
      <c r="F16">
        <f t="shared" si="2"/>
        <v>2.4615952772848941E-2</v>
      </c>
      <c r="G16">
        <f t="shared" si="3"/>
        <v>1.3333333333333333</v>
      </c>
      <c r="H16">
        <f t="shared" si="4"/>
        <v>0.75</v>
      </c>
    </row>
    <row r="17" spans="1:8" x14ac:dyDescent="0.35">
      <c r="A17">
        <v>16</v>
      </c>
      <c r="B17" t="s">
        <v>34</v>
      </c>
      <c r="C17">
        <v>12.44</v>
      </c>
      <c r="D17">
        <f t="shared" si="0"/>
        <v>1.0948203803547998</v>
      </c>
      <c r="E17">
        <f t="shared" si="1"/>
        <v>0.10962991528879122</v>
      </c>
      <c r="F17">
        <f t="shared" si="2"/>
        <v>3.6298912820967075E-2</v>
      </c>
      <c r="G17">
        <f t="shared" si="3"/>
        <v>1.25</v>
      </c>
      <c r="H17">
        <f t="shared" si="4"/>
        <v>0.8</v>
      </c>
    </row>
    <row r="18" spans="1:8" x14ac:dyDescent="0.35">
      <c r="A18">
        <v>17</v>
      </c>
      <c r="B18" t="s">
        <v>114</v>
      </c>
      <c r="C18">
        <v>16.57</v>
      </c>
      <c r="D18">
        <f t="shared" si="0"/>
        <v>1.2193225084193366</v>
      </c>
      <c r="E18">
        <f t="shared" si="1"/>
        <v>0.20757702163771519</v>
      </c>
      <c r="F18">
        <f t="shared" si="2"/>
        <v>9.4573380805597893E-2</v>
      </c>
      <c r="G18">
        <f t="shared" si="3"/>
        <v>1.1764705882352942</v>
      </c>
      <c r="H18">
        <f t="shared" si="4"/>
        <v>0.85</v>
      </c>
    </row>
    <row r="19" spans="1:8" x14ac:dyDescent="0.35">
      <c r="A19">
        <v>18</v>
      </c>
      <c r="B19" t="s">
        <v>60</v>
      </c>
      <c r="C19">
        <v>17.52</v>
      </c>
      <c r="D19">
        <f t="shared" si="0"/>
        <v>1.2435341018320618</v>
      </c>
      <c r="E19">
        <f t="shared" si="1"/>
        <v>0.23022512768089379</v>
      </c>
      <c r="F19">
        <f t="shared" si="2"/>
        <v>0.11046611582414781</v>
      </c>
      <c r="G19">
        <f t="shared" si="3"/>
        <v>1.1111111111111112</v>
      </c>
      <c r="H19">
        <f t="shared" si="4"/>
        <v>0.89999999999999991</v>
      </c>
    </row>
    <row r="20" spans="1:8" x14ac:dyDescent="0.35">
      <c r="A20">
        <v>19</v>
      </c>
      <c r="B20" t="s">
        <v>54</v>
      </c>
      <c r="C20">
        <v>20.23</v>
      </c>
      <c r="D20">
        <f t="shared" si="0"/>
        <v>1.3059958827708047</v>
      </c>
      <c r="E20">
        <f t="shared" si="1"/>
        <v>0.29406715123123434</v>
      </c>
      <c r="F20">
        <f t="shared" si="2"/>
        <v>0.15946661352447292</v>
      </c>
      <c r="G20">
        <f t="shared" si="3"/>
        <v>1.0526315789473684</v>
      </c>
      <c r="H20">
        <f t="shared" si="4"/>
        <v>0.95000000000000007</v>
      </c>
    </row>
    <row r="23" spans="1:8" x14ac:dyDescent="0.35">
      <c r="B23" t="s">
        <v>140</v>
      </c>
      <c r="C23" t="s">
        <v>145</v>
      </c>
      <c r="D23" t="s">
        <v>146</v>
      </c>
      <c r="E23" t="s">
        <v>141</v>
      </c>
      <c r="F23" t="s">
        <v>142</v>
      </c>
      <c r="G23" t="s">
        <v>143</v>
      </c>
      <c r="H23" s="1" t="s">
        <v>144</v>
      </c>
    </row>
    <row r="24" spans="1:8" x14ac:dyDescent="0.35">
      <c r="B24">
        <v>2</v>
      </c>
      <c r="C24">
        <v>6.6000000000000003E-2</v>
      </c>
      <c r="D24">
        <v>8.3000000000000004E-2</v>
      </c>
      <c r="E24">
        <f>(C24-D24)/($K$9-$K$10)</f>
        <v>-0.17000000000000004</v>
      </c>
      <c r="F24" s="2">
        <f>C24+(E24*($K$8-$K$9))</f>
        <v>7.3579209654756283E-2</v>
      </c>
      <c r="G24" s="2">
        <f t="shared" ref="G24:G30" si="5">$K$3+(F24*$K$7)</f>
        <v>0.79241836288188683</v>
      </c>
      <c r="H24" s="3">
        <f t="shared" ref="H24:H30" si="6">10^G24</f>
        <v>6.2003808016541724</v>
      </c>
    </row>
    <row r="25" spans="1:8" x14ac:dyDescent="0.35">
      <c r="B25">
        <v>5</v>
      </c>
      <c r="C25">
        <v>0.85499999999999998</v>
      </c>
      <c r="D25">
        <v>0.85599999999999998</v>
      </c>
      <c r="E25">
        <f t="shared" ref="E25:E30" si="7">(C25-D25)/($K$9-$K$10)</f>
        <v>-1.0000000000000011E-2</v>
      </c>
      <c r="F25" s="2">
        <f t="shared" ref="F25:F30" si="8">C25+(E25*($K$8-$K$9))</f>
        <v>0.85544583586204448</v>
      </c>
      <c r="G25" s="2">
        <f t="shared" si="5"/>
        <v>1.0974119748875881</v>
      </c>
      <c r="H25" s="3">
        <f t="shared" si="6"/>
        <v>12.514455976834826</v>
      </c>
    </row>
    <row r="26" spans="1:8" x14ac:dyDescent="0.35">
      <c r="B26">
        <v>10</v>
      </c>
      <c r="C26">
        <v>1.2310000000000001</v>
      </c>
      <c r="D26">
        <v>1.216</v>
      </c>
      <c r="E26">
        <f t="shared" si="7"/>
        <v>0.15000000000000127</v>
      </c>
      <c r="F26" s="2">
        <f t="shared" si="8"/>
        <v>1.2243124620693326</v>
      </c>
      <c r="G26" s="2">
        <f t="shared" si="5"/>
        <v>1.241300920782423</v>
      </c>
      <c r="H26" s="3">
        <f t="shared" si="6"/>
        <v>17.430141821191835</v>
      </c>
    </row>
    <row r="27" spans="1:8" x14ac:dyDescent="0.35">
      <c r="B27">
        <v>25</v>
      </c>
      <c r="C27">
        <v>1.6060000000000001</v>
      </c>
      <c r="D27">
        <v>1.5669999999999999</v>
      </c>
      <c r="E27">
        <f t="shared" si="7"/>
        <v>0.39000000000000157</v>
      </c>
      <c r="F27" s="2">
        <f t="shared" si="8"/>
        <v>1.5886124013802649</v>
      </c>
      <c r="G27" s="2">
        <f t="shared" si="5"/>
        <v>1.3834084754722453</v>
      </c>
      <c r="H27" s="3">
        <f t="shared" si="6"/>
        <v>24.177337637390856</v>
      </c>
    </row>
    <row r="28" spans="1:8" x14ac:dyDescent="0.35">
      <c r="B28">
        <v>50</v>
      </c>
      <c r="C28">
        <v>1.8340000000000001</v>
      </c>
      <c r="D28">
        <v>1.7769999999999999</v>
      </c>
      <c r="E28">
        <f t="shared" si="7"/>
        <v>0.57000000000000173</v>
      </c>
      <c r="F28" s="2">
        <f t="shared" si="8"/>
        <v>1.8085873558634642</v>
      </c>
      <c r="G28" s="2">
        <f t="shared" si="5"/>
        <v>1.4692171718276179</v>
      </c>
      <c r="H28" s="3">
        <f t="shared" si="6"/>
        <v>29.458943795053095</v>
      </c>
    </row>
    <row r="29" spans="1:8" x14ac:dyDescent="0.35">
      <c r="B29">
        <v>100</v>
      </c>
      <c r="C29">
        <v>2.0289999999999999</v>
      </c>
      <c r="D29">
        <v>1.9550000000000001</v>
      </c>
      <c r="E29">
        <f t="shared" si="7"/>
        <v>0.73999999999999855</v>
      </c>
      <c r="F29" s="2">
        <f t="shared" si="8"/>
        <v>1.996008146208708</v>
      </c>
      <c r="G29" s="2">
        <f t="shared" si="5"/>
        <v>1.5423270116600758</v>
      </c>
      <c r="H29" s="3">
        <f t="shared" si="6"/>
        <v>34.859970211399158</v>
      </c>
    </row>
    <row r="30" spans="1:8" x14ac:dyDescent="0.35">
      <c r="B30">
        <v>200</v>
      </c>
      <c r="C30">
        <v>2.2010000000000001</v>
      </c>
      <c r="D30">
        <v>2.1080000000000001</v>
      </c>
      <c r="E30">
        <f t="shared" si="7"/>
        <v>0.92999999999999994</v>
      </c>
      <c r="F30" s="2">
        <f t="shared" si="8"/>
        <v>2.1595372648298627</v>
      </c>
      <c r="G30" s="2">
        <f t="shared" si="5"/>
        <v>1.606117094117377</v>
      </c>
      <c r="H30" s="3">
        <f t="shared" si="6"/>
        <v>40.375423817580604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2019-04-17T00:49:09Z</dcterms:modified>
</cp:coreProperties>
</file>