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Tuyabuguz\"/>
    </mc:Choice>
  </mc:AlternateContent>
  <xr:revisionPtr revIDLastSave="0" documentId="13_ncr:1_{B57914F6-C08F-4085-B5BC-4FD669A9878B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3" l="1"/>
  <c r="E32" i="3"/>
  <c r="E31" i="3"/>
  <c r="E30" i="3"/>
  <c r="E29" i="3"/>
  <c r="E28" i="3"/>
  <c r="E27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8" i="3" s="1"/>
  <c r="K1" i="3"/>
  <c r="G20" i="3" s="1"/>
  <c r="H20" i="3" s="1"/>
  <c r="E33" i="2"/>
  <c r="E32" i="2"/>
  <c r="E31" i="2"/>
  <c r="E30" i="2"/>
  <c r="E29" i="2"/>
  <c r="E28" i="2"/>
  <c r="E27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8" i="2" s="1"/>
  <c r="K1" i="2"/>
  <c r="G9" i="2" s="1"/>
  <c r="H9" i="2" s="1"/>
  <c r="I19" i="1"/>
  <c r="I3" i="1"/>
  <c r="I18" i="1"/>
  <c r="I23" i="1"/>
  <c r="I10" i="1"/>
  <c r="I11" i="1"/>
  <c r="I12" i="1"/>
  <c r="I14" i="1"/>
  <c r="I15" i="1"/>
  <c r="I8" i="1"/>
  <c r="I20" i="1"/>
  <c r="I16" i="1"/>
  <c r="I17" i="1"/>
  <c r="I21" i="1"/>
  <c r="I13" i="1"/>
  <c r="I5" i="1"/>
  <c r="I4" i="1"/>
  <c r="I24" i="1"/>
  <c r="I9" i="1"/>
  <c r="I22" i="1"/>
  <c r="I7" i="1"/>
  <c r="H19" i="1"/>
  <c r="H3" i="1"/>
  <c r="H18" i="1"/>
  <c r="H23" i="1"/>
  <c r="H10" i="1"/>
  <c r="H11" i="1"/>
  <c r="H12" i="1"/>
  <c r="H14" i="1"/>
  <c r="H15" i="1"/>
  <c r="H8" i="1"/>
  <c r="H20" i="1"/>
  <c r="H16" i="1"/>
  <c r="H17" i="1"/>
  <c r="H21" i="1"/>
  <c r="H13" i="1"/>
  <c r="H5" i="1"/>
  <c r="H4" i="1"/>
  <c r="H24" i="1"/>
  <c r="H9" i="1"/>
  <c r="H22" i="1"/>
  <c r="H7" i="1"/>
  <c r="I6" i="1"/>
  <c r="H6" i="1"/>
  <c r="G3" i="3" l="1"/>
  <c r="H3" i="3" s="1"/>
  <c r="G13" i="3"/>
  <c r="H13" i="3" s="1"/>
  <c r="F30" i="3"/>
  <c r="K6" i="3"/>
  <c r="G17" i="3"/>
  <c r="H17" i="3" s="1"/>
  <c r="F27" i="3"/>
  <c r="F31" i="3"/>
  <c r="G21" i="3"/>
  <c r="H21" i="3" s="1"/>
  <c r="F28" i="3"/>
  <c r="F32" i="3"/>
  <c r="G5" i="3"/>
  <c r="H5" i="3" s="1"/>
  <c r="G7" i="3"/>
  <c r="H7" i="3" s="1"/>
  <c r="G9" i="3"/>
  <c r="H9" i="3" s="1"/>
  <c r="F29" i="3"/>
  <c r="F33" i="3"/>
  <c r="G10" i="3"/>
  <c r="H10" i="3" s="1"/>
  <c r="G14" i="3"/>
  <c r="H14" i="3" s="1"/>
  <c r="G18" i="3"/>
  <c r="H18" i="3" s="1"/>
  <c r="G22" i="3"/>
  <c r="H22" i="3" s="1"/>
  <c r="K3" i="3"/>
  <c r="G6" i="3"/>
  <c r="H6" i="3" s="1"/>
  <c r="K7" i="3"/>
  <c r="G8" i="3"/>
  <c r="H8" i="3" s="1"/>
  <c r="G11" i="3"/>
  <c r="H11" i="3" s="1"/>
  <c r="G15" i="3"/>
  <c r="H15" i="3" s="1"/>
  <c r="G19" i="3"/>
  <c r="H19" i="3" s="1"/>
  <c r="G23" i="3"/>
  <c r="H23" i="3" s="1"/>
  <c r="G2" i="3"/>
  <c r="H2" i="3" s="1"/>
  <c r="G4" i="3"/>
  <c r="H4" i="3" s="1"/>
  <c r="G12" i="3"/>
  <c r="H12" i="3" s="1"/>
  <c r="G16" i="3"/>
  <c r="H16" i="3" s="1"/>
  <c r="K6" i="2"/>
  <c r="G3" i="2"/>
  <c r="H3" i="2" s="1"/>
  <c r="G13" i="2"/>
  <c r="H13" i="2" s="1"/>
  <c r="F30" i="2"/>
  <c r="G17" i="2"/>
  <c r="H17" i="2" s="1"/>
  <c r="F27" i="2"/>
  <c r="F31" i="2"/>
  <c r="F9" i="2"/>
  <c r="K3" i="2"/>
  <c r="F7" i="2" s="1"/>
  <c r="G21" i="2"/>
  <c r="H21" i="2" s="1"/>
  <c r="F28" i="2"/>
  <c r="F32" i="2"/>
  <c r="F5" i="2"/>
  <c r="F3" i="2"/>
  <c r="G5" i="2"/>
  <c r="H5" i="2" s="1"/>
  <c r="G7" i="2"/>
  <c r="H7" i="2" s="1"/>
  <c r="F13" i="2"/>
  <c r="F16" i="2"/>
  <c r="F19" i="2"/>
  <c r="E22" i="2"/>
  <c r="F29" i="2"/>
  <c r="F33" i="2"/>
  <c r="F6" i="2"/>
  <c r="F8" i="2"/>
  <c r="E10" i="2"/>
  <c r="F17" i="2"/>
  <c r="F20" i="2"/>
  <c r="F23" i="2"/>
  <c r="F2" i="2"/>
  <c r="F4" i="2"/>
  <c r="F11" i="2"/>
  <c r="E14" i="2"/>
  <c r="F21" i="2"/>
  <c r="E7" i="2"/>
  <c r="E5" i="2"/>
  <c r="E19" i="2"/>
  <c r="F18" i="2"/>
  <c r="E11" i="2"/>
  <c r="E21" i="2"/>
  <c r="E17" i="2"/>
  <c r="E13" i="2"/>
  <c r="E9" i="2"/>
  <c r="E3" i="2"/>
  <c r="E23" i="2"/>
  <c r="F22" i="2"/>
  <c r="E15" i="2"/>
  <c r="F14" i="2"/>
  <c r="F10" i="2"/>
  <c r="E8" i="2"/>
  <c r="E6" i="2"/>
  <c r="E4" i="2"/>
  <c r="E2" i="2"/>
  <c r="F15" i="2"/>
  <c r="E18" i="2"/>
  <c r="G10" i="2"/>
  <c r="H10" i="2" s="1"/>
  <c r="E12" i="2"/>
  <c r="G14" i="2"/>
  <c r="H14" i="2" s="1"/>
  <c r="E16" i="2"/>
  <c r="G18" i="2"/>
  <c r="H18" i="2" s="1"/>
  <c r="E20" i="2"/>
  <c r="G22" i="2"/>
  <c r="H22" i="2" s="1"/>
  <c r="G2" i="2"/>
  <c r="H2" i="2" s="1"/>
  <c r="K7" i="2"/>
  <c r="G8" i="2"/>
  <c r="H8" i="2" s="1"/>
  <c r="G11" i="2"/>
  <c r="H11" i="2" s="1"/>
  <c r="F12" i="2"/>
  <c r="G15" i="2"/>
  <c r="H15" i="2" s="1"/>
  <c r="G19" i="2"/>
  <c r="H19" i="2" s="1"/>
  <c r="G23" i="2"/>
  <c r="H23" i="2" s="1"/>
  <c r="G4" i="2"/>
  <c r="H4" i="2" s="1"/>
  <c r="G6" i="2"/>
  <c r="H6" i="2" s="1"/>
  <c r="G12" i="2"/>
  <c r="H12" i="2" s="1"/>
  <c r="G16" i="2"/>
  <c r="H16" i="2" s="1"/>
  <c r="G20" i="2"/>
  <c r="H20" i="2" s="1"/>
  <c r="E22" i="3" l="1"/>
  <c r="F21" i="3"/>
  <c r="E5" i="3"/>
  <c r="E3" i="3"/>
  <c r="E15" i="3"/>
  <c r="F10" i="3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E21" i="3"/>
  <c r="E17" i="3"/>
  <c r="E13" i="3"/>
  <c r="E9" i="3"/>
  <c r="E7" i="3"/>
  <c r="E11" i="3"/>
  <c r="E8" i="3"/>
  <c r="E2" i="3"/>
  <c r="E23" i="3"/>
  <c r="F22" i="3"/>
  <c r="E19" i="3"/>
  <c r="F18" i="3"/>
  <c r="F14" i="3"/>
  <c r="E6" i="3"/>
  <c r="E4" i="3"/>
  <c r="E14" i="3"/>
  <c r="F12" i="3"/>
  <c r="F11" i="3"/>
  <c r="F20" i="3"/>
  <c r="F6" i="3"/>
  <c r="F3" i="3"/>
  <c r="F9" i="3"/>
  <c r="F8" i="3"/>
  <c r="E20" i="3"/>
  <c r="E12" i="3"/>
  <c r="F4" i="3"/>
  <c r="F17" i="3"/>
  <c r="F19" i="3"/>
  <c r="E18" i="3"/>
  <c r="F7" i="3"/>
  <c r="E16" i="3"/>
  <c r="F23" i="3"/>
  <c r="F13" i="3"/>
  <c r="F2" i="3"/>
  <c r="E10" i="3"/>
  <c r="F16" i="3"/>
  <c r="F15" i="3"/>
  <c r="F5" i="3"/>
  <c r="G32" i="2"/>
  <c r="H32" i="2" s="1"/>
  <c r="K4" i="2"/>
  <c r="G33" i="2"/>
  <c r="H33" i="2" s="1"/>
  <c r="G30" i="2"/>
  <c r="H30" i="2" s="1"/>
  <c r="G29" i="2"/>
  <c r="H29" i="2" s="1"/>
  <c r="G27" i="2"/>
  <c r="H27" i="2" s="1"/>
  <c r="G31" i="2"/>
  <c r="H31" i="2" s="1"/>
  <c r="G28" i="2"/>
  <c r="H28" i="2" s="1"/>
  <c r="K5" i="2"/>
  <c r="K5" i="3" l="1"/>
  <c r="K4" i="3"/>
</calcChain>
</file>

<file path=xl/sharedStrings.xml><?xml version="1.0" encoding="utf-8"?>
<sst xmlns="http://schemas.openxmlformats.org/spreadsheetml/2006/main" count="258" uniqueCount="145">
  <si>
    <t>Tuyabuguz</t>
  </si>
  <si>
    <t>start_date</t>
  </si>
  <si>
    <t>end_date</t>
  </si>
  <si>
    <t>duration</t>
  </si>
  <si>
    <t>peak</t>
  </si>
  <si>
    <t>sum</t>
  </si>
  <si>
    <t>average</t>
  </si>
  <si>
    <t>median</t>
  </si>
  <si>
    <t>08/01/1973</t>
  </si>
  <si>
    <t>09/01/1973</t>
  </si>
  <si>
    <t>1</t>
  </si>
  <si>
    <t>-1.22</t>
  </si>
  <si>
    <t>12/01/1973</t>
  </si>
  <si>
    <t>06/01/1974</t>
  </si>
  <si>
    <t>6</t>
  </si>
  <si>
    <t>-1.53</t>
  </si>
  <si>
    <t>-5.31</t>
  </si>
  <si>
    <t>-0.89</t>
  </si>
  <si>
    <t>-0.83</t>
  </si>
  <si>
    <t>08/01/1974</t>
  </si>
  <si>
    <t>09/01/1974</t>
  </si>
  <si>
    <t>-1</t>
  </si>
  <si>
    <t>10/01/1974</t>
  </si>
  <si>
    <t>03/01/1975</t>
  </si>
  <si>
    <t>5</t>
  </si>
  <si>
    <t>-1.68</t>
  </si>
  <si>
    <t>-1.06</t>
  </si>
  <si>
    <t>-1.09</t>
  </si>
  <si>
    <t>05/01/1975</t>
  </si>
  <si>
    <t>12/01/1975</t>
  </si>
  <si>
    <t>7</t>
  </si>
  <si>
    <t>-3.42</t>
  </si>
  <si>
    <t>-11.71</t>
  </si>
  <si>
    <t>-1.67</t>
  </si>
  <si>
    <t>08/01/1976</t>
  </si>
  <si>
    <t>10/01/1976</t>
  </si>
  <si>
    <t>2</t>
  </si>
  <si>
    <t>-2.27</t>
  </si>
  <si>
    <t>-1.13</t>
  </si>
  <si>
    <t>04/01/1977</t>
  </si>
  <si>
    <t>06/01/1977</t>
  </si>
  <si>
    <t>-1.97</t>
  </si>
  <si>
    <t>-2.37</t>
  </si>
  <si>
    <t>-1.18</t>
  </si>
  <si>
    <t>09/01/1978</t>
  </si>
  <si>
    <t>11/01/1978</t>
  </si>
  <si>
    <t>-1.75</t>
  </si>
  <si>
    <t>-2.8</t>
  </si>
  <si>
    <t>-1.4</t>
  </si>
  <si>
    <t>08/01/1979</t>
  </si>
  <si>
    <t>02/01/1980</t>
  </si>
  <si>
    <t>-2.95</t>
  </si>
  <si>
    <t>-0.49</t>
  </si>
  <si>
    <t>-0.47</t>
  </si>
  <si>
    <t>01/01/1982</t>
  </si>
  <si>
    <t>03/01/1982</t>
  </si>
  <si>
    <t>-1.86</t>
  </si>
  <si>
    <t>-3</t>
  </si>
  <si>
    <t>-1.5</t>
  </si>
  <si>
    <t>06/01/1982</t>
  </si>
  <si>
    <t>08/01/1982</t>
  </si>
  <si>
    <t>-1.25</t>
  </si>
  <si>
    <t>-0.84</t>
  </si>
  <si>
    <t>02/01/1983</t>
  </si>
  <si>
    <t>07/01/1983</t>
  </si>
  <si>
    <t>-2.05</t>
  </si>
  <si>
    <t>-6.45</t>
  </si>
  <si>
    <t>-1.29</t>
  </si>
  <si>
    <t>-1.28</t>
  </si>
  <si>
    <t>09/01/1983</t>
  </si>
  <si>
    <t>12/01/1983</t>
  </si>
  <si>
    <t>3</t>
  </si>
  <si>
    <t>-1.79</t>
  </si>
  <si>
    <t>-3.03</t>
  </si>
  <si>
    <t>-1.01</t>
  </si>
  <si>
    <t>-1.04</t>
  </si>
  <si>
    <t>06/01/1984</t>
  </si>
  <si>
    <t>10/01/1984</t>
  </si>
  <si>
    <t>4</t>
  </si>
  <si>
    <t>-1.27</t>
  </si>
  <si>
    <t>-4.23</t>
  </si>
  <si>
    <t>01/01/1986</t>
  </si>
  <si>
    <t>07/01/1986</t>
  </si>
  <si>
    <t>-1.47</t>
  </si>
  <si>
    <t>-6.98</t>
  </si>
  <si>
    <t>-1.16</t>
  </si>
  <si>
    <t>-1.39</t>
  </si>
  <si>
    <t>06/01/1989</t>
  </si>
  <si>
    <t>11/01/1989</t>
  </si>
  <si>
    <t>-2.89</t>
  </si>
  <si>
    <t>-0.58</t>
  </si>
  <si>
    <t>11/01/1992</t>
  </si>
  <si>
    <t>12/01/1992</t>
  </si>
  <si>
    <t>-1.03</t>
  </si>
  <si>
    <t>11/01/1993</t>
  </si>
  <si>
    <t>12/01/1993</t>
  </si>
  <si>
    <t>11/01/1994</t>
  </si>
  <si>
    <t>02/01/1996</t>
  </si>
  <si>
    <t>15</t>
  </si>
  <si>
    <t>-1.54</t>
  </si>
  <si>
    <t>-12.19</t>
  </si>
  <si>
    <t>-0.81</t>
  </si>
  <si>
    <t>-0.85</t>
  </si>
  <si>
    <t>07/01/1996</t>
  </si>
  <si>
    <t>09/01/1996</t>
  </si>
  <si>
    <t>-1.77</t>
  </si>
  <si>
    <t>-1.89</t>
  </si>
  <si>
    <t>-0.94</t>
  </si>
  <si>
    <t>11/01/1996</t>
  </si>
  <si>
    <t>05/01/1997</t>
  </si>
  <si>
    <t>-7.51</t>
  </si>
  <si>
    <t>-1.1</t>
  </si>
  <si>
    <t>10/01/1997</t>
  </si>
  <si>
    <t>01/01/1998</t>
  </si>
  <si>
    <t>-1.65</t>
  </si>
  <si>
    <t>-0.55</t>
  </si>
  <si>
    <t>-0.54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</si>
  <si>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</si>
  <si>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</si>
  <si>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</si>
  <si>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</si>
  <si>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</si>
  <si>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</si>
  <si>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</si>
  <si>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</si>
  <si>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</si>
  <si>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</si>
  <si>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</si>
  <si>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</si>
  <si>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</si>
  <si>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</si>
  <si>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</si>
  <si>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</si>
  <si>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</si>
  <si>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</si>
  <si>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</si>
  <si>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</si>
  <si>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</si>
  <si>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</si>
  <si>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</si>
  <si>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</si>
  <si>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(0)</t>
  </si>
  <si>
    <t>K (0.1)</t>
  </si>
  <si>
    <t>K (0.2)</t>
  </si>
  <si>
    <t>K (0.3)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</si>
</sst>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workbookViewId="0">
      <selection activeCell="I24" sqref="I3:I24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117</v>
      </c>
    </row>
    <row r="3" spans="1:9" x14ac:dyDescent="0.35">
      <c r="A3" t="s">
        <v>19</v>
      </c>
      <c r="B3" t="s">
        <v>20</v>
      </c>
      <c r="C3" t="s">
        <v>10</v>
      </c>
      <c r="D3" t="s">
        <v>21</v>
      </c>
      <c r="E3" t="s">
        <v>21</v>
      </c>
      <c r="F3" t="s">
        <v>21</v>
      </c>
      <c r="G3" t="s">
        <v>21</v>
      </c>
      <c r="H3">
        <f>C3*1</f>
        <v>1</v>
      </c>
      <c r="I3">
        <f>E3*-1</f>
        <v>1</v>
      </c>
    </row>
    <row r="4" spans="1:9" x14ac:dyDescent="0.35">
      <c r="A4" t="s">
        <v>94</v>
      </c>
      <c r="B4" t="s">
        <v>95</v>
      </c>
      <c r="C4" t="s">
        <v>10</v>
      </c>
      <c r="D4" t="s">
        <v>21</v>
      </c>
      <c r="E4" t="s">
        <v>21</v>
      </c>
      <c r="F4" t="s">
        <v>21</v>
      </c>
      <c r="G4" t="s">
        <v>21</v>
      </c>
      <c r="H4">
        <f>C4*1</f>
        <v>1</v>
      </c>
      <c r="I4">
        <f>E4*-1</f>
        <v>1</v>
      </c>
    </row>
    <row r="5" spans="1:9" x14ac:dyDescent="0.35">
      <c r="A5" t="s">
        <v>91</v>
      </c>
      <c r="B5" t="s">
        <v>92</v>
      </c>
      <c r="C5" t="s">
        <v>10</v>
      </c>
      <c r="D5" t="s">
        <v>93</v>
      </c>
      <c r="E5" t="s">
        <v>93</v>
      </c>
      <c r="F5" t="s">
        <v>93</v>
      </c>
      <c r="G5" t="s">
        <v>93</v>
      </c>
      <c r="H5">
        <f>C5*1</f>
        <v>1</v>
      </c>
      <c r="I5">
        <f>E5*-1</f>
        <v>1.03</v>
      </c>
    </row>
    <row r="6" spans="1:9" x14ac:dyDescent="0.35">
      <c r="A6" t="s">
        <v>8</v>
      </c>
      <c r="B6" t="s">
        <v>9</v>
      </c>
      <c r="C6" t="s">
        <v>10</v>
      </c>
      <c r="D6" t="s">
        <v>11</v>
      </c>
      <c r="E6" t="s">
        <v>11</v>
      </c>
      <c r="F6" t="s">
        <v>11</v>
      </c>
      <c r="G6" t="s">
        <v>11</v>
      </c>
      <c r="H6">
        <f>C6*1</f>
        <v>1</v>
      </c>
      <c r="I6">
        <f>E6*-1</f>
        <v>1.22</v>
      </c>
    </row>
    <row r="7" spans="1:9" x14ac:dyDescent="0.35">
      <c r="A7" t="s">
        <v>112</v>
      </c>
      <c r="B7" t="s">
        <v>113</v>
      </c>
      <c r="C7" t="s">
        <v>71</v>
      </c>
      <c r="D7" t="s">
        <v>93</v>
      </c>
      <c r="E7" t="s">
        <v>114</v>
      </c>
      <c r="F7" t="s">
        <v>115</v>
      </c>
      <c r="G7" t="s">
        <v>116</v>
      </c>
      <c r="H7">
        <f>C7*1</f>
        <v>3</v>
      </c>
      <c r="I7">
        <f>E7*-1</f>
        <v>1.65</v>
      </c>
    </row>
    <row r="8" spans="1:9" x14ac:dyDescent="0.35">
      <c r="A8" t="s">
        <v>59</v>
      </c>
      <c r="B8" t="s">
        <v>60</v>
      </c>
      <c r="C8" t="s">
        <v>36</v>
      </c>
      <c r="D8" t="s">
        <v>61</v>
      </c>
      <c r="E8" t="s">
        <v>25</v>
      </c>
      <c r="F8" t="s">
        <v>62</v>
      </c>
      <c r="G8" t="s">
        <v>62</v>
      </c>
      <c r="H8">
        <f>C8*1</f>
        <v>2</v>
      </c>
      <c r="I8">
        <f>E8*-1</f>
        <v>1.68</v>
      </c>
    </row>
    <row r="9" spans="1:9" x14ac:dyDescent="0.35">
      <c r="A9" t="s">
        <v>103</v>
      </c>
      <c r="B9" t="s">
        <v>104</v>
      </c>
      <c r="C9" t="s">
        <v>36</v>
      </c>
      <c r="D9" t="s">
        <v>105</v>
      </c>
      <c r="E9" t="s">
        <v>106</v>
      </c>
      <c r="F9" t="s">
        <v>107</v>
      </c>
      <c r="G9" t="s">
        <v>107</v>
      </c>
      <c r="H9">
        <f>C9*1</f>
        <v>2</v>
      </c>
      <c r="I9">
        <f>E9*-1</f>
        <v>1.89</v>
      </c>
    </row>
    <row r="10" spans="1:9" x14ac:dyDescent="0.35">
      <c r="A10" t="s">
        <v>34</v>
      </c>
      <c r="B10" t="s">
        <v>35</v>
      </c>
      <c r="C10" t="s">
        <v>36</v>
      </c>
      <c r="D10" t="s">
        <v>11</v>
      </c>
      <c r="E10" t="s">
        <v>37</v>
      </c>
      <c r="F10" t="s">
        <v>38</v>
      </c>
      <c r="G10" t="s">
        <v>38</v>
      </c>
      <c r="H10">
        <f>C10*1</f>
        <v>2</v>
      </c>
      <c r="I10">
        <f>E10*-1</f>
        <v>2.27</v>
      </c>
    </row>
    <row r="11" spans="1:9" x14ac:dyDescent="0.35">
      <c r="A11" t="s">
        <v>39</v>
      </c>
      <c r="B11" t="s">
        <v>40</v>
      </c>
      <c r="C11" t="s">
        <v>36</v>
      </c>
      <c r="D11" t="s">
        <v>41</v>
      </c>
      <c r="E11" t="s">
        <v>42</v>
      </c>
      <c r="F11" t="s">
        <v>43</v>
      </c>
      <c r="G11" t="s">
        <v>43</v>
      </c>
      <c r="H11">
        <f>C11*1</f>
        <v>2</v>
      </c>
      <c r="I11">
        <f>E11*-1</f>
        <v>2.37</v>
      </c>
    </row>
    <row r="12" spans="1:9" x14ac:dyDescent="0.35">
      <c r="A12" t="s">
        <v>44</v>
      </c>
      <c r="B12" t="s">
        <v>45</v>
      </c>
      <c r="C12" t="s">
        <v>36</v>
      </c>
      <c r="D12" t="s">
        <v>46</v>
      </c>
      <c r="E12" t="s">
        <v>47</v>
      </c>
      <c r="F12" t="s">
        <v>48</v>
      </c>
      <c r="G12" t="s">
        <v>48</v>
      </c>
      <c r="H12">
        <f>C12*1</f>
        <v>2</v>
      </c>
      <c r="I12">
        <f>E12*-1</f>
        <v>2.8</v>
      </c>
    </row>
    <row r="13" spans="1:9" x14ac:dyDescent="0.35">
      <c r="A13" t="s">
        <v>87</v>
      </c>
      <c r="B13" t="s">
        <v>88</v>
      </c>
      <c r="C13" t="s">
        <v>24</v>
      </c>
      <c r="D13" t="s">
        <v>38</v>
      </c>
      <c r="E13" t="s">
        <v>89</v>
      </c>
      <c r="F13" t="s">
        <v>90</v>
      </c>
      <c r="G13" t="s">
        <v>52</v>
      </c>
      <c r="H13">
        <f>C13*1</f>
        <v>5</v>
      </c>
      <c r="I13">
        <f>E13*-1</f>
        <v>2.89</v>
      </c>
    </row>
    <row r="14" spans="1:9" x14ac:dyDescent="0.35">
      <c r="A14" t="s">
        <v>49</v>
      </c>
      <c r="B14" t="s">
        <v>50</v>
      </c>
      <c r="C14" t="s">
        <v>14</v>
      </c>
      <c r="D14" t="s">
        <v>26</v>
      </c>
      <c r="E14" t="s">
        <v>51</v>
      </c>
      <c r="F14" t="s">
        <v>52</v>
      </c>
      <c r="G14" t="s">
        <v>53</v>
      </c>
      <c r="H14">
        <f>C14*1</f>
        <v>6</v>
      </c>
      <c r="I14">
        <f>E14*-1</f>
        <v>2.95</v>
      </c>
    </row>
    <row r="15" spans="1:9" x14ac:dyDescent="0.35">
      <c r="A15" t="s">
        <v>54</v>
      </c>
      <c r="B15" t="s">
        <v>55</v>
      </c>
      <c r="C15" t="s">
        <v>36</v>
      </c>
      <c r="D15" t="s">
        <v>56</v>
      </c>
      <c r="E15" t="s">
        <v>57</v>
      </c>
      <c r="F15" t="s">
        <v>58</v>
      </c>
      <c r="G15" t="s">
        <v>58</v>
      </c>
      <c r="H15">
        <f>C15*1</f>
        <v>2</v>
      </c>
      <c r="I15">
        <f>E15*-1</f>
        <v>3</v>
      </c>
    </row>
    <row r="16" spans="1:9" x14ac:dyDescent="0.35">
      <c r="A16" t="s">
        <v>69</v>
      </c>
      <c r="B16" t="s">
        <v>70</v>
      </c>
      <c r="C16" t="s">
        <v>71</v>
      </c>
      <c r="D16" t="s">
        <v>72</v>
      </c>
      <c r="E16" t="s">
        <v>73</v>
      </c>
      <c r="F16" t="s">
        <v>74</v>
      </c>
      <c r="G16" t="s">
        <v>75</v>
      </c>
      <c r="H16">
        <f>C16*1</f>
        <v>3</v>
      </c>
      <c r="I16">
        <f>E16*-1</f>
        <v>3.03</v>
      </c>
    </row>
    <row r="17" spans="1:9" x14ac:dyDescent="0.35">
      <c r="A17" t="s">
        <v>76</v>
      </c>
      <c r="B17" t="s">
        <v>77</v>
      </c>
      <c r="C17" t="s">
        <v>78</v>
      </c>
      <c r="D17" t="s">
        <v>79</v>
      </c>
      <c r="E17" t="s">
        <v>80</v>
      </c>
      <c r="F17" t="s">
        <v>26</v>
      </c>
      <c r="G17" t="s">
        <v>27</v>
      </c>
      <c r="H17">
        <f>C17*1</f>
        <v>4</v>
      </c>
      <c r="I17">
        <f>E17*-1</f>
        <v>4.2300000000000004</v>
      </c>
    </row>
    <row r="18" spans="1:9" x14ac:dyDescent="0.35">
      <c r="A18" t="s">
        <v>22</v>
      </c>
      <c r="B18" t="s">
        <v>23</v>
      </c>
      <c r="C18" t="s">
        <v>24</v>
      </c>
      <c r="D18" t="s">
        <v>25</v>
      </c>
      <c r="E18" t="s">
        <v>16</v>
      </c>
      <c r="F18" t="s">
        <v>26</v>
      </c>
      <c r="G18" t="s">
        <v>27</v>
      </c>
      <c r="H18">
        <f>C18*1</f>
        <v>5</v>
      </c>
      <c r="I18">
        <f>E18*-1</f>
        <v>5.31</v>
      </c>
    </row>
    <row r="19" spans="1:9" x14ac:dyDescent="0.35">
      <c r="A19" t="s">
        <v>12</v>
      </c>
      <c r="B19" t="s">
        <v>13</v>
      </c>
      <c r="C19" t="s">
        <v>14</v>
      </c>
      <c r="D19" t="s">
        <v>15</v>
      </c>
      <c r="E19" t="s">
        <v>16</v>
      </c>
      <c r="F19" t="s">
        <v>17</v>
      </c>
      <c r="G19" t="s">
        <v>18</v>
      </c>
      <c r="H19">
        <f>C19*1</f>
        <v>6</v>
      </c>
      <c r="I19">
        <f>E19*-1</f>
        <v>5.31</v>
      </c>
    </row>
    <row r="20" spans="1:9" x14ac:dyDescent="0.35">
      <c r="A20" t="s">
        <v>63</v>
      </c>
      <c r="B20" t="s">
        <v>64</v>
      </c>
      <c r="C20" t="s">
        <v>24</v>
      </c>
      <c r="D20" t="s">
        <v>65</v>
      </c>
      <c r="E20" t="s">
        <v>66</v>
      </c>
      <c r="F20" t="s">
        <v>67</v>
      </c>
      <c r="G20" t="s">
        <v>68</v>
      </c>
      <c r="H20">
        <f>C20*1</f>
        <v>5</v>
      </c>
      <c r="I20">
        <f>E20*-1</f>
        <v>6.45</v>
      </c>
    </row>
    <row r="21" spans="1:9" x14ac:dyDescent="0.35">
      <c r="A21" t="s">
        <v>81</v>
      </c>
      <c r="B21" t="s">
        <v>82</v>
      </c>
      <c r="C21" t="s">
        <v>14</v>
      </c>
      <c r="D21" t="s">
        <v>83</v>
      </c>
      <c r="E21" t="s">
        <v>84</v>
      </c>
      <c r="F21" t="s">
        <v>85</v>
      </c>
      <c r="G21" t="s">
        <v>86</v>
      </c>
      <c r="H21">
        <f>C21*1</f>
        <v>6</v>
      </c>
      <c r="I21">
        <f>E21*-1</f>
        <v>6.98</v>
      </c>
    </row>
    <row r="22" spans="1:9" x14ac:dyDescent="0.35">
      <c r="A22" t="s">
        <v>108</v>
      </c>
      <c r="B22" t="s">
        <v>109</v>
      </c>
      <c r="C22" t="s">
        <v>14</v>
      </c>
      <c r="D22" t="s">
        <v>51</v>
      </c>
      <c r="E22" t="s">
        <v>110</v>
      </c>
      <c r="F22" t="s">
        <v>61</v>
      </c>
      <c r="G22" t="s">
        <v>111</v>
      </c>
      <c r="H22">
        <f>C22*1</f>
        <v>6</v>
      </c>
      <c r="I22">
        <f>E22*-1</f>
        <v>7.51</v>
      </c>
    </row>
    <row r="23" spans="1:9" x14ac:dyDescent="0.35">
      <c r="A23" t="s">
        <v>28</v>
      </c>
      <c r="B23" t="s">
        <v>29</v>
      </c>
      <c r="C23" t="s">
        <v>30</v>
      </c>
      <c r="D23" t="s">
        <v>31</v>
      </c>
      <c r="E23" t="s">
        <v>32</v>
      </c>
      <c r="F23" t="s">
        <v>33</v>
      </c>
      <c r="G23" t="s">
        <v>11</v>
      </c>
      <c r="H23">
        <f>C23*1</f>
        <v>7</v>
      </c>
      <c r="I23">
        <f>E23*-1</f>
        <v>11.71</v>
      </c>
    </row>
    <row r="24" spans="1:9" x14ac:dyDescent="0.35">
      <c r="A24" t="s">
        <v>96</v>
      </c>
      <c r="B24" t="s">
        <v>97</v>
      </c>
      <c r="C24" t="s">
        <v>98</v>
      </c>
      <c r="D24" t="s">
        <v>99</v>
      </c>
      <c r="E24" t="s">
        <v>100</v>
      </c>
      <c r="F24" t="s">
        <v>101</v>
      </c>
      <c r="G24" t="s">
        <v>102</v>
      </c>
      <c r="H24">
        <f>C24*1</f>
        <v>15</v>
      </c>
      <c r="I24">
        <f>E24*-1</f>
        <v>12.19</v>
      </c>
    </row>
  </sheetData>
  <sortState xmlns:xlrd2="http://schemas.microsoft.com/office/spreadsheetml/2017/richdata2" ref="A3:I25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59F6A-58F4-4076-AC2C-2736CE26D5E1}">
  <dimension ref="A1:K33"/>
  <sheetViews>
    <sheetView topLeftCell="A16" workbookViewId="0">
      <selection activeCell="F28" sqref="F28"/>
    </sheetView>
  </sheetViews>
  <sheetFormatPr defaultRowHeight="14.5" x14ac:dyDescent="0.35"/>
  <sheetData>
    <row r="1" spans="1:11" x14ac:dyDescent="0.35">
      <c r="A1" t="s">
        <v>118</v>
      </c>
      <c r="B1" t="s">
        <v>119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J1" t="s">
        <v>126</v>
      </c>
      <c r="K1">
        <f>COUNT(C2:C23)</f>
        <v>22</v>
      </c>
    </row>
    <row r="2" spans="1:11" x14ac:dyDescent="0.35">
      <c r="A2">
        <v>1</v>
      </c>
      <c r="B2" t="s">
        <v>8</v>
      </c>
      <c r="C2">
        <v>1</v>
      </c>
      <c r="D2">
        <f t="shared" ref="D2:D23" si="0">LOG(C2)</f>
        <v>0</v>
      </c>
      <c r="E2">
        <f t="shared" ref="E2:E23" si="1">(D2-$K$3)^2</f>
        <v>0.2318504263081905</v>
      </c>
      <c r="F2">
        <f t="shared" ref="F2:F23" si="2">(D2-$K$3)^3</f>
        <v>-0.11163794876565572</v>
      </c>
      <c r="G2">
        <f t="shared" ref="G2:G23" si="3">($K$1+1)/A2</f>
        <v>23</v>
      </c>
      <c r="H2">
        <f t="shared" ref="H2:H23" si="4">1/G2</f>
        <v>4.3478260869565216E-2</v>
      </c>
      <c r="J2" t="s">
        <v>127</v>
      </c>
      <c r="K2">
        <f>AVERAGE(C2:C23)</f>
        <v>3.9545454545454546</v>
      </c>
    </row>
    <row r="3" spans="1:11" x14ac:dyDescent="0.35">
      <c r="A3">
        <v>2</v>
      </c>
      <c r="B3" t="s">
        <v>19</v>
      </c>
      <c r="C3">
        <v>1</v>
      </c>
      <c r="D3">
        <f t="shared" si="0"/>
        <v>0</v>
      </c>
      <c r="E3">
        <f t="shared" si="1"/>
        <v>0.2318504263081905</v>
      </c>
      <c r="F3">
        <f t="shared" si="2"/>
        <v>-0.11163794876565572</v>
      </c>
      <c r="G3">
        <f t="shared" si="3"/>
        <v>11.5</v>
      </c>
      <c r="H3">
        <f t="shared" si="4"/>
        <v>8.6956521739130432E-2</v>
      </c>
      <c r="J3" t="s">
        <v>128</v>
      </c>
      <c r="K3">
        <f>AVERAGE(D2:D23)</f>
        <v>0.48150849038017024</v>
      </c>
    </row>
    <row r="4" spans="1:11" x14ac:dyDescent="0.35">
      <c r="A4">
        <v>3</v>
      </c>
      <c r="B4" t="s">
        <v>91</v>
      </c>
      <c r="C4">
        <v>1</v>
      </c>
      <c r="D4">
        <f t="shared" si="0"/>
        <v>0</v>
      </c>
      <c r="E4">
        <f t="shared" si="1"/>
        <v>0.2318504263081905</v>
      </c>
      <c r="F4">
        <f t="shared" si="2"/>
        <v>-0.11163794876565572</v>
      </c>
      <c r="G4">
        <f t="shared" si="3"/>
        <v>7.666666666666667</v>
      </c>
      <c r="H4">
        <f t="shared" si="4"/>
        <v>0.13043478260869565</v>
      </c>
      <c r="J4" t="s">
        <v>129</v>
      </c>
      <c r="K4">
        <f>SUM(E2:E23)</f>
        <v>2.245906609167017</v>
      </c>
    </row>
    <row r="5" spans="1:11" x14ac:dyDescent="0.35">
      <c r="A5">
        <v>4</v>
      </c>
      <c r="B5" t="s">
        <v>94</v>
      </c>
      <c r="C5">
        <v>1</v>
      </c>
      <c r="D5">
        <f t="shared" si="0"/>
        <v>0</v>
      </c>
      <c r="E5">
        <f t="shared" si="1"/>
        <v>0.2318504263081905</v>
      </c>
      <c r="F5">
        <f t="shared" si="2"/>
        <v>-0.11163794876565572</v>
      </c>
      <c r="G5">
        <f t="shared" si="3"/>
        <v>5.75</v>
      </c>
      <c r="H5">
        <f t="shared" si="4"/>
        <v>0.17391304347826086</v>
      </c>
      <c r="J5" t="s">
        <v>130</v>
      </c>
      <c r="K5">
        <f>SUM(F2:F23)</f>
        <v>3.8357437778747783E-2</v>
      </c>
    </row>
    <row r="6" spans="1:11" x14ac:dyDescent="0.35">
      <c r="A6">
        <v>5</v>
      </c>
      <c r="B6" t="s">
        <v>34</v>
      </c>
      <c r="C6">
        <v>2</v>
      </c>
      <c r="D6">
        <f t="shared" si="0"/>
        <v>0.3010299956639812</v>
      </c>
      <c r="E6">
        <f t="shared" si="1"/>
        <v>3.2572487055021478E-2</v>
      </c>
      <c r="F6">
        <f t="shared" si="2"/>
        <v>-5.8786334328528294E-3</v>
      </c>
      <c r="G6">
        <f t="shared" si="3"/>
        <v>4.5999999999999996</v>
      </c>
      <c r="H6">
        <f t="shared" si="4"/>
        <v>0.21739130434782611</v>
      </c>
      <c r="J6" t="s">
        <v>131</v>
      </c>
      <c r="K6">
        <f>VAR(D2:D23)</f>
        <v>0.10694793376985783</v>
      </c>
    </row>
    <row r="7" spans="1:11" x14ac:dyDescent="0.35">
      <c r="A7">
        <v>6</v>
      </c>
      <c r="B7" t="s">
        <v>39</v>
      </c>
      <c r="C7">
        <v>2</v>
      </c>
      <c r="D7">
        <f t="shared" si="0"/>
        <v>0.3010299956639812</v>
      </c>
      <c r="E7">
        <f t="shared" si="1"/>
        <v>3.2572487055021478E-2</v>
      </c>
      <c r="F7">
        <f t="shared" si="2"/>
        <v>-5.8786334328528294E-3</v>
      </c>
      <c r="G7">
        <f t="shared" si="3"/>
        <v>3.8333333333333335</v>
      </c>
      <c r="H7">
        <f t="shared" si="4"/>
        <v>0.2608695652173913</v>
      </c>
      <c r="J7" t="s">
        <v>132</v>
      </c>
      <c r="K7">
        <f>STDEV(D2:D23)</f>
        <v>0.32702894943698457</v>
      </c>
    </row>
    <row r="8" spans="1:11" x14ac:dyDescent="0.35">
      <c r="A8">
        <v>7</v>
      </c>
      <c r="B8" t="s">
        <v>44</v>
      </c>
      <c r="C8">
        <v>2</v>
      </c>
      <c r="D8">
        <f t="shared" si="0"/>
        <v>0.3010299956639812</v>
      </c>
      <c r="E8">
        <f t="shared" si="1"/>
        <v>3.2572487055021478E-2</v>
      </c>
      <c r="F8">
        <f t="shared" si="2"/>
        <v>-5.8786334328528294E-3</v>
      </c>
      <c r="G8">
        <f t="shared" si="3"/>
        <v>3.2857142857142856</v>
      </c>
      <c r="H8">
        <f t="shared" si="4"/>
        <v>0.30434782608695654</v>
      </c>
      <c r="J8" t="s">
        <v>133</v>
      </c>
      <c r="K8">
        <f>SKEW(D2:D23)</f>
        <v>5.7446606892191818E-2</v>
      </c>
    </row>
    <row r="9" spans="1:11" x14ac:dyDescent="0.35">
      <c r="A9">
        <v>8</v>
      </c>
      <c r="B9" t="s">
        <v>54</v>
      </c>
      <c r="C9">
        <v>2</v>
      </c>
      <c r="D9">
        <f t="shared" si="0"/>
        <v>0.3010299956639812</v>
      </c>
      <c r="E9">
        <f t="shared" si="1"/>
        <v>3.2572487055021478E-2</v>
      </c>
      <c r="F9">
        <f t="shared" si="2"/>
        <v>-5.8786334328528294E-3</v>
      </c>
      <c r="G9">
        <f t="shared" si="3"/>
        <v>2.875</v>
      </c>
      <c r="H9">
        <f t="shared" si="4"/>
        <v>0.34782608695652173</v>
      </c>
      <c r="J9" t="s">
        <v>134</v>
      </c>
      <c r="K9">
        <v>0</v>
      </c>
    </row>
    <row r="10" spans="1:11" x14ac:dyDescent="0.35">
      <c r="A10">
        <v>9</v>
      </c>
      <c r="B10" t="s">
        <v>59</v>
      </c>
      <c r="C10">
        <v>2</v>
      </c>
      <c r="D10">
        <f t="shared" si="0"/>
        <v>0.3010299956639812</v>
      </c>
      <c r="E10">
        <f t="shared" si="1"/>
        <v>3.2572487055021478E-2</v>
      </c>
      <c r="F10">
        <f t="shared" si="2"/>
        <v>-5.8786334328528294E-3</v>
      </c>
      <c r="G10">
        <f t="shared" si="3"/>
        <v>2.5555555555555554</v>
      </c>
      <c r="H10">
        <f t="shared" si="4"/>
        <v>0.39130434782608697</v>
      </c>
      <c r="J10" t="s">
        <v>135</v>
      </c>
      <c r="K10">
        <v>0.1</v>
      </c>
    </row>
    <row r="11" spans="1:11" x14ac:dyDescent="0.35">
      <c r="A11">
        <v>10</v>
      </c>
      <c r="B11" t="s">
        <v>103</v>
      </c>
      <c r="C11">
        <v>2</v>
      </c>
      <c r="D11">
        <f t="shared" si="0"/>
        <v>0.3010299956639812</v>
      </c>
      <c r="E11">
        <f t="shared" si="1"/>
        <v>3.2572487055021478E-2</v>
      </c>
      <c r="F11">
        <f t="shared" si="2"/>
        <v>-5.8786334328528294E-3</v>
      </c>
      <c r="G11">
        <f t="shared" si="3"/>
        <v>2.2999999999999998</v>
      </c>
      <c r="H11">
        <f t="shared" si="4"/>
        <v>0.43478260869565222</v>
      </c>
    </row>
    <row r="12" spans="1:11" x14ac:dyDescent="0.35">
      <c r="A12">
        <v>11</v>
      </c>
      <c r="B12" t="s">
        <v>69</v>
      </c>
      <c r="C12">
        <v>3</v>
      </c>
      <c r="D12">
        <f t="shared" si="0"/>
        <v>0.47712125471966244</v>
      </c>
      <c r="E12">
        <f t="shared" si="1"/>
        <v>1.9247836740831351E-5</v>
      </c>
      <c r="F12">
        <f t="shared" si="2"/>
        <v>-8.4444795737007613E-8</v>
      </c>
      <c r="G12">
        <f t="shared" si="3"/>
        <v>2.0909090909090908</v>
      </c>
      <c r="H12">
        <f t="shared" si="4"/>
        <v>0.47826086956521741</v>
      </c>
    </row>
    <row r="13" spans="1:11" x14ac:dyDescent="0.35">
      <c r="A13">
        <v>12</v>
      </c>
      <c r="B13" t="s">
        <v>112</v>
      </c>
      <c r="C13">
        <v>3</v>
      </c>
      <c r="D13">
        <f t="shared" si="0"/>
        <v>0.47712125471966244</v>
      </c>
      <c r="E13">
        <f t="shared" si="1"/>
        <v>1.9247836740831351E-5</v>
      </c>
      <c r="F13">
        <f t="shared" si="2"/>
        <v>-8.4444795737007613E-8</v>
      </c>
      <c r="G13">
        <f t="shared" si="3"/>
        <v>1.9166666666666667</v>
      </c>
      <c r="H13">
        <f t="shared" si="4"/>
        <v>0.52173913043478259</v>
      </c>
    </row>
    <row r="14" spans="1:11" x14ac:dyDescent="0.35">
      <c r="A14">
        <v>13</v>
      </c>
      <c r="B14" t="s">
        <v>76</v>
      </c>
      <c r="C14">
        <v>4</v>
      </c>
      <c r="D14">
        <f t="shared" si="0"/>
        <v>0.6020599913279624</v>
      </c>
      <c r="E14">
        <f t="shared" si="1"/>
        <v>1.4532664380765533E-2</v>
      </c>
      <c r="F14">
        <f t="shared" si="2"/>
        <v>1.7519345038718014E-3</v>
      </c>
      <c r="G14">
        <f t="shared" si="3"/>
        <v>1.7692307692307692</v>
      </c>
      <c r="H14">
        <f t="shared" si="4"/>
        <v>0.56521739130434789</v>
      </c>
    </row>
    <row r="15" spans="1:11" x14ac:dyDescent="0.35">
      <c r="A15">
        <v>14</v>
      </c>
      <c r="B15" t="s">
        <v>22</v>
      </c>
      <c r="C15">
        <v>5</v>
      </c>
      <c r="D15">
        <f t="shared" si="0"/>
        <v>0.69897000433601886</v>
      </c>
      <c r="E15">
        <f t="shared" si="1"/>
        <v>4.7289510051969741E-2</v>
      </c>
      <c r="F15">
        <f t="shared" si="2"/>
        <v>1.0283648450131661E-2</v>
      </c>
      <c r="G15">
        <f t="shared" si="3"/>
        <v>1.6428571428571428</v>
      </c>
      <c r="H15">
        <f t="shared" si="4"/>
        <v>0.60869565217391308</v>
      </c>
    </row>
    <row r="16" spans="1:11" x14ac:dyDescent="0.35">
      <c r="A16">
        <v>15</v>
      </c>
      <c r="B16" t="s">
        <v>63</v>
      </c>
      <c r="C16">
        <v>5</v>
      </c>
      <c r="D16">
        <f t="shared" si="0"/>
        <v>0.69897000433601886</v>
      </c>
      <c r="E16">
        <f t="shared" si="1"/>
        <v>4.7289510051969741E-2</v>
      </c>
      <c r="F16">
        <f t="shared" si="2"/>
        <v>1.0283648450131661E-2</v>
      </c>
      <c r="G16">
        <f t="shared" si="3"/>
        <v>1.5333333333333334</v>
      </c>
      <c r="H16">
        <f t="shared" si="4"/>
        <v>0.65217391304347827</v>
      </c>
    </row>
    <row r="17" spans="1:8" x14ac:dyDescent="0.35">
      <c r="A17">
        <v>16</v>
      </c>
      <c r="B17" t="s">
        <v>87</v>
      </c>
      <c r="C17">
        <v>5</v>
      </c>
      <c r="D17">
        <f t="shared" si="0"/>
        <v>0.69897000433601886</v>
      </c>
      <c r="E17">
        <f t="shared" si="1"/>
        <v>4.7289510051969741E-2</v>
      </c>
      <c r="F17">
        <f t="shared" si="2"/>
        <v>1.0283648450131661E-2</v>
      </c>
      <c r="G17">
        <f t="shared" si="3"/>
        <v>1.4375</v>
      </c>
      <c r="H17">
        <f t="shared" si="4"/>
        <v>0.69565217391304346</v>
      </c>
    </row>
    <row r="18" spans="1:8" x14ac:dyDescent="0.35">
      <c r="A18">
        <v>17</v>
      </c>
      <c r="B18" t="s">
        <v>12</v>
      </c>
      <c r="C18">
        <v>6</v>
      </c>
      <c r="D18">
        <f t="shared" si="0"/>
        <v>0.77815125038364363</v>
      </c>
      <c r="E18">
        <f t="shared" si="1"/>
        <v>8.7996927062478317E-2</v>
      </c>
      <c r="F18">
        <f t="shared" si="2"/>
        <v>2.6103651315637907E-2</v>
      </c>
      <c r="G18">
        <f t="shared" si="3"/>
        <v>1.3529411764705883</v>
      </c>
      <c r="H18">
        <f t="shared" si="4"/>
        <v>0.73913043478260865</v>
      </c>
    </row>
    <row r="19" spans="1:8" x14ac:dyDescent="0.35">
      <c r="A19">
        <v>18</v>
      </c>
      <c r="B19" t="s">
        <v>49</v>
      </c>
      <c r="C19">
        <v>6</v>
      </c>
      <c r="D19">
        <f t="shared" si="0"/>
        <v>0.77815125038364363</v>
      </c>
      <c r="E19">
        <f t="shared" si="1"/>
        <v>8.7996927062478317E-2</v>
      </c>
      <c r="F19">
        <f t="shared" si="2"/>
        <v>2.6103651315637907E-2</v>
      </c>
      <c r="G19">
        <f t="shared" si="3"/>
        <v>1.2777777777777777</v>
      </c>
      <c r="H19">
        <f t="shared" si="4"/>
        <v>0.78260869565217395</v>
      </c>
    </row>
    <row r="20" spans="1:8" x14ac:dyDescent="0.35">
      <c r="A20">
        <v>19</v>
      </c>
      <c r="B20" t="s">
        <v>81</v>
      </c>
      <c r="C20">
        <v>6</v>
      </c>
      <c r="D20">
        <f t="shared" si="0"/>
        <v>0.77815125038364363</v>
      </c>
      <c r="E20">
        <f t="shared" si="1"/>
        <v>8.7996927062478317E-2</v>
      </c>
      <c r="F20">
        <f t="shared" si="2"/>
        <v>2.6103651315637907E-2</v>
      </c>
      <c r="G20">
        <f t="shared" si="3"/>
        <v>1.2105263157894737</v>
      </c>
      <c r="H20">
        <f t="shared" si="4"/>
        <v>0.82608695652173914</v>
      </c>
    </row>
    <row r="21" spans="1:8" x14ac:dyDescent="0.35">
      <c r="A21">
        <v>20</v>
      </c>
      <c r="B21" t="s">
        <v>108</v>
      </c>
      <c r="C21">
        <v>6</v>
      </c>
      <c r="D21">
        <f t="shared" si="0"/>
        <v>0.77815125038364363</v>
      </c>
      <c r="E21">
        <f t="shared" si="1"/>
        <v>8.7996927062478317E-2</v>
      </c>
      <c r="F21">
        <f t="shared" si="2"/>
        <v>2.6103651315637907E-2</v>
      </c>
      <c r="G21">
        <f t="shared" si="3"/>
        <v>1.1499999999999999</v>
      </c>
      <c r="H21">
        <f t="shared" si="4"/>
        <v>0.86956521739130443</v>
      </c>
    </row>
    <row r="22" spans="1:8" x14ac:dyDescent="0.35">
      <c r="A22">
        <v>21</v>
      </c>
      <c r="B22" t="s">
        <v>28</v>
      </c>
      <c r="C22">
        <v>7</v>
      </c>
      <c r="D22">
        <f t="shared" si="0"/>
        <v>0.84509804001425681</v>
      </c>
      <c r="E22">
        <f t="shared" si="1"/>
        <v>0.1321973606031179</v>
      </c>
      <c r="F22">
        <f t="shared" si="2"/>
        <v>4.806557880450258E-2</v>
      </c>
      <c r="G22">
        <f t="shared" si="3"/>
        <v>1.0952380952380953</v>
      </c>
      <c r="H22">
        <f t="shared" si="4"/>
        <v>0.91304347826086951</v>
      </c>
    </row>
    <row r="23" spans="1:8" x14ac:dyDescent="0.35">
      <c r="A23">
        <v>22</v>
      </c>
      <c r="B23" t="s">
        <v>96</v>
      </c>
      <c r="C23">
        <v>15</v>
      </c>
      <c r="D23">
        <f t="shared" si="0"/>
        <v>1.1760912590556813</v>
      </c>
      <c r="E23">
        <f t="shared" si="1"/>
        <v>0.48244522254093852</v>
      </c>
      <c r="F23">
        <f t="shared" si="2"/>
        <v>0.33509813840675817</v>
      </c>
      <c r="G23">
        <f t="shared" si="3"/>
        <v>1.0454545454545454</v>
      </c>
      <c r="H23">
        <f t="shared" si="4"/>
        <v>0.95652173913043481</v>
      </c>
    </row>
    <row r="26" spans="1:8" x14ac:dyDescent="0.35">
      <c r="B26" t="s">
        <v>136</v>
      </c>
      <c r="C26" t="s">
        <v>141</v>
      </c>
      <c r="D26" t="s">
        <v>142</v>
      </c>
      <c r="E26" t="s">
        <v>137</v>
      </c>
      <c r="F26" t="s">
        <v>138</v>
      </c>
      <c r="G26" t="s">
        <v>139</v>
      </c>
      <c r="H26" s="1" t="s">
        <v>140</v>
      </c>
    </row>
    <row r="27" spans="1:8" x14ac:dyDescent="0.35">
      <c r="B27">
        <v>2</v>
      </c>
      <c r="C27">
        <v>0</v>
      </c>
      <c r="D27">
        <v>-1.7000000000000001E-2</v>
      </c>
      <c r="E27">
        <f>(C27-D27)/($K$9-$K$10)</f>
        <v>-0.17</v>
      </c>
      <c r="F27" s="2">
        <f>C27+(E27*($K$8-$K$9))</f>
        <v>-9.7659231716726094E-3</v>
      </c>
      <c r="G27" s="2">
        <f t="shared" ref="G27:G33" si="5">$K$3+(F27*$K$7)</f>
        <v>0.47831475078505586</v>
      </c>
      <c r="H27" s="3">
        <f t="shared" ref="H27:H33" si="6">10^G27</f>
        <v>3.0082557174273141</v>
      </c>
    </row>
    <row r="28" spans="1:8" x14ac:dyDescent="0.35">
      <c r="B28">
        <v>5</v>
      </c>
      <c r="C28">
        <v>0.84199999999999997</v>
      </c>
      <c r="D28">
        <v>0.83599999999999997</v>
      </c>
      <c r="E28">
        <f t="shared" ref="E28:E33" si="7">(C28-D28)/($K$9-$K$10)</f>
        <v>-6.0000000000000053E-2</v>
      </c>
      <c r="F28" s="2">
        <f t="shared" ref="F28:F33" si="8">C28+(E28*($K$8-$K$9))</f>
        <v>0.83855320358646845</v>
      </c>
      <c r="G28" s="2">
        <f t="shared" si="5"/>
        <v>0.75573966359607092</v>
      </c>
      <c r="H28" s="3">
        <f t="shared" si="6"/>
        <v>5.6982259159615714</v>
      </c>
    </row>
    <row r="29" spans="1:8" x14ac:dyDescent="0.35">
      <c r="B29">
        <v>10</v>
      </c>
      <c r="C29">
        <v>1.282</v>
      </c>
      <c r="D29">
        <v>1.292</v>
      </c>
      <c r="E29">
        <f t="shared" si="7"/>
        <v>0.10000000000000009</v>
      </c>
      <c r="F29" s="2">
        <f t="shared" si="8"/>
        <v>1.2877446606892191</v>
      </c>
      <c r="G29" s="2">
        <f t="shared" si="5"/>
        <v>0.90263827390845175</v>
      </c>
      <c r="H29" s="3">
        <f t="shared" si="6"/>
        <v>7.9916834632982825</v>
      </c>
    </row>
    <row r="30" spans="1:8" x14ac:dyDescent="0.35">
      <c r="B30">
        <v>25</v>
      </c>
      <c r="C30">
        <v>1.7509999999999999</v>
      </c>
      <c r="D30">
        <v>1.7849999999999999</v>
      </c>
      <c r="E30">
        <f t="shared" si="7"/>
        <v>0.3400000000000003</v>
      </c>
      <c r="F30" s="2">
        <f t="shared" si="8"/>
        <v>1.770531846343345</v>
      </c>
      <c r="G30" s="2">
        <f t="shared" si="5"/>
        <v>1.0605236600345589</v>
      </c>
      <c r="H30" s="3">
        <f t="shared" si="6"/>
        <v>11.49538867721126</v>
      </c>
    </row>
    <row r="31" spans="1:8" x14ac:dyDescent="0.35">
      <c r="B31">
        <v>50</v>
      </c>
      <c r="C31">
        <v>2.0539999999999998</v>
      </c>
      <c r="D31">
        <v>2.1070000000000002</v>
      </c>
      <c r="E31">
        <f t="shared" si="7"/>
        <v>0.5300000000000038</v>
      </c>
      <c r="F31" s="2">
        <f t="shared" si="8"/>
        <v>2.0844467016528618</v>
      </c>
      <c r="G31" s="2">
        <f t="shared" si="5"/>
        <v>1.1631829053790932</v>
      </c>
      <c r="H31" s="3">
        <f t="shared" si="6"/>
        <v>14.560721838379129</v>
      </c>
    </row>
    <row r="32" spans="1:8" x14ac:dyDescent="0.35">
      <c r="B32">
        <v>100</v>
      </c>
      <c r="C32">
        <v>2.3260000000000001</v>
      </c>
      <c r="D32">
        <v>2.4</v>
      </c>
      <c r="E32">
        <f t="shared" si="7"/>
        <v>0.73999999999999844</v>
      </c>
      <c r="F32" s="2">
        <f t="shared" si="8"/>
        <v>2.3685104891002218</v>
      </c>
      <c r="G32" s="2">
        <f t="shared" si="5"/>
        <v>1.2560799873610942</v>
      </c>
      <c r="H32" s="3">
        <f t="shared" si="6"/>
        <v>18.033498471120112</v>
      </c>
    </row>
    <row r="33" spans="2:8" x14ac:dyDescent="0.35">
      <c r="B33">
        <v>200</v>
      </c>
      <c r="C33">
        <v>2.5760000000000001</v>
      </c>
      <c r="D33">
        <v>2.67</v>
      </c>
      <c r="E33">
        <f t="shared" si="7"/>
        <v>0.93999999999999861</v>
      </c>
      <c r="F33" s="2">
        <f t="shared" si="8"/>
        <v>2.6299998104786604</v>
      </c>
      <c r="G33" s="2">
        <f t="shared" si="5"/>
        <v>1.3415945654204751</v>
      </c>
      <c r="H33" s="3">
        <f t="shared" si="6"/>
        <v>21.958090233654357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8FAD-7DC3-49D2-A281-650AEB64143F}">
  <dimension ref="A1:K33"/>
  <sheetViews>
    <sheetView tabSelected="1" topLeftCell="A16" workbookViewId="0">
      <selection activeCell="F24" sqref="F24"/>
    </sheetView>
  </sheetViews>
  <sheetFormatPr defaultRowHeight="14.5" x14ac:dyDescent="0.35"/>
  <sheetData>
    <row r="1" spans="1:11" x14ac:dyDescent="0.35">
      <c r="A1" t="s">
        <v>118</v>
      </c>
      <c r="B1" t="s">
        <v>119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J1" t="s">
        <v>126</v>
      </c>
      <c r="K1">
        <f>COUNT(C2:C23)</f>
        <v>22</v>
      </c>
    </row>
    <row r="2" spans="1:11" x14ac:dyDescent="0.35">
      <c r="A2">
        <v>1</v>
      </c>
      <c r="B2" t="s">
        <v>19</v>
      </c>
      <c r="C2">
        <v>1</v>
      </c>
      <c r="D2">
        <f t="shared" ref="D2:D23" si="0">LOG(C2)</f>
        <v>0</v>
      </c>
      <c r="E2">
        <f t="shared" ref="E2:E23" si="1">(D2-$K$3)^2</f>
        <v>0.23415978832624432</v>
      </c>
      <c r="F2">
        <f t="shared" ref="F2:F23" si="2">(D2-$K$3)^3</f>
        <v>-0.11331006149736363</v>
      </c>
      <c r="G2">
        <f t="shared" ref="G2:G23" si="3">($K$1+1)/A2</f>
        <v>23</v>
      </c>
      <c r="H2">
        <f t="shared" ref="H2:H23" si="4">1/G2</f>
        <v>4.3478260869565216E-2</v>
      </c>
      <c r="J2" t="s">
        <v>127</v>
      </c>
      <c r="K2">
        <f>AVERAGE(C2:C23)</f>
        <v>4.0213636363636374</v>
      </c>
    </row>
    <row r="3" spans="1:11" x14ac:dyDescent="0.35">
      <c r="A3">
        <v>2</v>
      </c>
      <c r="B3" t="s">
        <v>94</v>
      </c>
      <c r="C3">
        <v>1</v>
      </c>
      <c r="D3">
        <f t="shared" si="0"/>
        <v>0</v>
      </c>
      <c r="E3">
        <f t="shared" si="1"/>
        <v>0.23415978832624432</v>
      </c>
      <c r="F3">
        <f t="shared" si="2"/>
        <v>-0.11331006149736363</v>
      </c>
      <c r="G3">
        <f t="shared" si="3"/>
        <v>11.5</v>
      </c>
      <c r="H3">
        <f t="shared" si="4"/>
        <v>8.6956521739130432E-2</v>
      </c>
      <c r="J3" t="s">
        <v>128</v>
      </c>
      <c r="K3">
        <f>AVERAGE(D2:D23)</f>
        <v>0.48390059756756276</v>
      </c>
    </row>
    <row r="4" spans="1:11" x14ac:dyDescent="0.35">
      <c r="A4">
        <v>3</v>
      </c>
      <c r="B4" t="s">
        <v>91</v>
      </c>
      <c r="C4">
        <v>1.03</v>
      </c>
      <c r="D4">
        <f t="shared" si="0"/>
        <v>1.2837224705172217E-2</v>
      </c>
      <c r="E4">
        <f t="shared" si="1"/>
        <v>0.22190070125249156</v>
      </c>
      <c r="F4">
        <f t="shared" si="2"/>
        <v>-0.10452929277252836</v>
      </c>
      <c r="G4">
        <f t="shared" si="3"/>
        <v>7.666666666666667</v>
      </c>
      <c r="H4">
        <f t="shared" si="4"/>
        <v>0.13043478260869565</v>
      </c>
      <c r="J4" t="s">
        <v>129</v>
      </c>
      <c r="K4">
        <f>SUM(E2:E23)</f>
        <v>2.2896028988847608</v>
      </c>
    </row>
    <row r="5" spans="1:11" x14ac:dyDescent="0.35">
      <c r="A5">
        <v>4</v>
      </c>
      <c r="B5" t="s">
        <v>8</v>
      </c>
      <c r="C5">
        <v>1.22</v>
      </c>
      <c r="D5">
        <f t="shared" si="0"/>
        <v>8.6359830674748214E-2</v>
      </c>
      <c r="E5">
        <f t="shared" si="1"/>
        <v>0.15803866134172712</v>
      </c>
      <c r="F5">
        <f t="shared" si="2"/>
        <v>-6.2826810628503996E-2</v>
      </c>
      <c r="G5">
        <f t="shared" si="3"/>
        <v>5.75</v>
      </c>
      <c r="H5">
        <f t="shared" si="4"/>
        <v>0.17391304347826086</v>
      </c>
      <c r="J5" t="s">
        <v>130</v>
      </c>
      <c r="K5">
        <f>SUM(F2:F23)</f>
        <v>0.14781259714655395</v>
      </c>
    </row>
    <row r="6" spans="1:11" x14ac:dyDescent="0.35">
      <c r="A6">
        <v>5</v>
      </c>
      <c r="B6" t="s">
        <v>112</v>
      </c>
      <c r="C6">
        <v>1.65</v>
      </c>
      <c r="D6">
        <f t="shared" si="0"/>
        <v>0.21748394421390627</v>
      </c>
      <c r="E6">
        <f t="shared" si="1"/>
        <v>7.097783318416237E-2</v>
      </c>
      <c r="F6">
        <f t="shared" si="2"/>
        <v>-1.8909676779218645E-2</v>
      </c>
      <c r="G6">
        <f t="shared" si="3"/>
        <v>4.5999999999999996</v>
      </c>
      <c r="H6">
        <f t="shared" si="4"/>
        <v>0.21739130434782611</v>
      </c>
      <c r="J6" t="s">
        <v>131</v>
      </c>
      <c r="K6">
        <f>VAR(D2:D23)</f>
        <v>0.10902870947070289</v>
      </c>
    </row>
    <row r="7" spans="1:11" x14ac:dyDescent="0.35">
      <c r="A7">
        <v>6</v>
      </c>
      <c r="B7" t="s">
        <v>59</v>
      </c>
      <c r="C7">
        <v>1.68</v>
      </c>
      <c r="D7">
        <f t="shared" si="0"/>
        <v>0.22530928172586284</v>
      </c>
      <c r="E7">
        <f t="shared" si="1"/>
        <v>6.686946862874181E-2</v>
      </c>
      <c r="F7">
        <f t="shared" si="2"/>
        <v>-1.7291863882341618E-2</v>
      </c>
      <c r="G7">
        <f t="shared" si="3"/>
        <v>3.8333333333333335</v>
      </c>
      <c r="H7">
        <f t="shared" si="4"/>
        <v>0.2608695652173913</v>
      </c>
      <c r="J7" t="s">
        <v>132</v>
      </c>
      <c r="K7">
        <f>STDEV(D2:D23)</f>
        <v>0.33019495676146071</v>
      </c>
    </row>
    <row r="8" spans="1:11" x14ac:dyDescent="0.35">
      <c r="A8">
        <v>7</v>
      </c>
      <c r="B8" t="s">
        <v>103</v>
      </c>
      <c r="C8">
        <v>1.89</v>
      </c>
      <c r="D8">
        <f t="shared" si="0"/>
        <v>0.27646180417324412</v>
      </c>
      <c r="E8">
        <f t="shared" si="1"/>
        <v>4.3030853004890818E-2</v>
      </c>
      <c r="F8">
        <f t="shared" si="2"/>
        <v>-8.9262682260628414E-3</v>
      </c>
      <c r="G8">
        <f t="shared" si="3"/>
        <v>3.2857142857142856</v>
      </c>
      <c r="H8">
        <f t="shared" si="4"/>
        <v>0.30434782608695654</v>
      </c>
      <c r="J8" t="s">
        <v>133</v>
      </c>
      <c r="K8">
        <f>SKEW(D2:D23)</f>
        <v>0.21506687809966724</v>
      </c>
    </row>
    <row r="9" spans="1:11" x14ac:dyDescent="0.35">
      <c r="A9">
        <v>8</v>
      </c>
      <c r="B9" t="s">
        <v>34</v>
      </c>
      <c r="C9">
        <v>2.27</v>
      </c>
      <c r="D9">
        <f t="shared" si="0"/>
        <v>0.35602585719312274</v>
      </c>
      <c r="E9">
        <f t="shared" si="1"/>
        <v>1.6351949225830442E-2</v>
      </c>
      <c r="F9">
        <f t="shared" si="2"/>
        <v>-2.0910012618690931E-3</v>
      </c>
      <c r="G9">
        <f t="shared" si="3"/>
        <v>2.875</v>
      </c>
      <c r="H9">
        <f t="shared" si="4"/>
        <v>0.34782608695652173</v>
      </c>
      <c r="J9" t="s">
        <v>134</v>
      </c>
      <c r="K9">
        <v>0.2</v>
      </c>
    </row>
    <row r="10" spans="1:11" x14ac:dyDescent="0.35">
      <c r="A10">
        <v>9</v>
      </c>
      <c r="B10" t="s">
        <v>39</v>
      </c>
      <c r="C10">
        <v>2.37</v>
      </c>
      <c r="D10">
        <f t="shared" si="0"/>
        <v>0.37474834601010387</v>
      </c>
      <c r="E10">
        <f t="shared" si="1"/>
        <v>1.1914214020062788E-2</v>
      </c>
      <c r="F10">
        <f t="shared" si="2"/>
        <v>-1.3004632858272969E-3</v>
      </c>
      <c r="G10">
        <f t="shared" si="3"/>
        <v>2.5555555555555554</v>
      </c>
      <c r="H10">
        <f t="shared" si="4"/>
        <v>0.39130434782608697</v>
      </c>
      <c r="J10" t="s">
        <v>135</v>
      </c>
      <c r="K10">
        <v>0.3</v>
      </c>
    </row>
    <row r="11" spans="1:11" x14ac:dyDescent="0.35">
      <c r="A11">
        <v>10</v>
      </c>
      <c r="B11" t="s">
        <v>44</v>
      </c>
      <c r="C11">
        <v>2.8</v>
      </c>
      <c r="D11">
        <f t="shared" si="0"/>
        <v>0.44715803134221921</v>
      </c>
      <c r="E11">
        <f t="shared" si="1"/>
        <v>1.3500161728237569E-3</v>
      </c>
      <c r="F11">
        <f t="shared" si="2"/>
        <v>-4.9603058635261739E-5</v>
      </c>
      <c r="G11">
        <f t="shared" si="3"/>
        <v>2.2999999999999998</v>
      </c>
      <c r="H11">
        <f t="shared" si="4"/>
        <v>0.43478260869565222</v>
      </c>
    </row>
    <row r="12" spans="1:11" x14ac:dyDescent="0.35">
      <c r="A12">
        <v>11</v>
      </c>
      <c r="B12" t="s">
        <v>87</v>
      </c>
      <c r="C12">
        <v>2.89</v>
      </c>
      <c r="D12">
        <f t="shared" si="0"/>
        <v>0.46089784275654788</v>
      </c>
      <c r="E12">
        <f t="shared" si="1"/>
        <v>5.291267288956682E-4</v>
      </c>
      <c r="F12">
        <f t="shared" si="2"/>
        <v>-1.2171372408741399E-5</v>
      </c>
      <c r="G12">
        <f t="shared" si="3"/>
        <v>2.0909090909090908</v>
      </c>
      <c r="H12">
        <f t="shared" si="4"/>
        <v>0.47826086956521741</v>
      </c>
    </row>
    <row r="13" spans="1:11" x14ac:dyDescent="0.35">
      <c r="A13">
        <v>12</v>
      </c>
      <c r="B13" t="s">
        <v>49</v>
      </c>
      <c r="C13">
        <v>2.95</v>
      </c>
      <c r="D13">
        <f t="shared" si="0"/>
        <v>0.46982201597816303</v>
      </c>
      <c r="E13">
        <f t="shared" si="1"/>
        <v>1.9820645956938502E-4</v>
      </c>
      <c r="F13">
        <f t="shared" si="2"/>
        <v>-2.7904658125936459E-6</v>
      </c>
      <c r="G13">
        <f t="shared" si="3"/>
        <v>1.9166666666666667</v>
      </c>
      <c r="H13">
        <f t="shared" si="4"/>
        <v>0.52173913043478259</v>
      </c>
    </row>
    <row r="14" spans="1:11" x14ac:dyDescent="0.35">
      <c r="A14">
        <v>13</v>
      </c>
      <c r="B14" t="s">
        <v>54</v>
      </c>
      <c r="C14">
        <v>3</v>
      </c>
      <c r="D14">
        <f t="shared" si="0"/>
        <v>0.47712125471966244</v>
      </c>
      <c r="E14">
        <f t="shared" si="1"/>
        <v>4.5959489449377314E-5</v>
      </c>
      <c r="F14">
        <f t="shared" si="2"/>
        <v>-3.1157513609178663E-7</v>
      </c>
      <c r="G14">
        <f t="shared" si="3"/>
        <v>1.7692307692307692</v>
      </c>
      <c r="H14">
        <f t="shared" si="4"/>
        <v>0.56521739130434789</v>
      </c>
    </row>
    <row r="15" spans="1:11" x14ac:dyDescent="0.35">
      <c r="A15">
        <v>14</v>
      </c>
      <c r="B15" t="s">
        <v>69</v>
      </c>
      <c r="C15">
        <v>3.03</v>
      </c>
      <c r="D15">
        <f t="shared" si="0"/>
        <v>0.48144262850230496</v>
      </c>
      <c r="E15">
        <f t="shared" si="1"/>
        <v>6.04161192576432E-6</v>
      </c>
      <c r="F15">
        <f t="shared" si="2"/>
        <v>-1.4850095217821323E-8</v>
      </c>
      <c r="G15">
        <f t="shared" si="3"/>
        <v>1.6428571428571428</v>
      </c>
      <c r="H15">
        <f t="shared" si="4"/>
        <v>0.60869565217391308</v>
      </c>
    </row>
    <row r="16" spans="1:11" x14ac:dyDescent="0.35">
      <c r="A16">
        <v>15</v>
      </c>
      <c r="B16" t="s">
        <v>76</v>
      </c>
      <c r="C16">
        <v>4.2300000000000004</v>
      </c>
      <c r="D16">
        <f t="shared" si="0"/>
        <v>0.6263403673750424</v>
      </c>
      <c r="E16">
        <f t="shared" si="1"/>
        <v>2.0289088022807787E-2</v>
      </c>
      <c r="F16">
        <f t="shared" si="2"/>
        <v>2.8899730275724332E-3</v>
      </c>
      <c r="G16">
        <f t="shared" si="3"/>
        <v>1.5333333333333334</v>
      </c>
      <c r="H16">
        <f t="shared" si="4"/>
        <v>0.65217391304347827</v>
      </c>
    </row>
    <row r="17" spans="1:8" x14ac:dyDescent="0.35">
      <c r="A17">
        <v>16</v>
      </c>
      <c r="B17" t="s">
        <v>22</v>
      </c>
      <c r="C17">
        <v>5.31</v>
      </c>
      <c r="D17">
        <f t="shared" si="0"/>
        <v>0.72509452108146899</v>
      </c>
      <c r="E17">
        <f t="shared" si="1"/>
        <v>5.8174508740032049E-2</v>
      </c>
      <c r="F17">
        <f t="shared" si="2"/>
        <v>1.4031338011502359E-2</v>
      </c>
      <c r="G17">
        <f t="shared" si="3"/>
        <v>1.4375</v>
      </c>
      <c r="H17">
        <f t="shared" si="4"/>
        <v>0.69565217391304346</v>
      </c>
    </row>
    <row r="18" spans="1:8" x14ac:dyDescent="0.35">
      <c r="A18">
        <v>17</v>
      </c>
      <c r="B18" t="s">
        <v>12</v>
      </c>
      <c r="C18">
        <v>5.31</v>
      </c>
      <c r="D18">
        <f t="shared" si="0"/>
        <v>0.72509452108146899</v>
      </c>
      <c r="E18">
        <f t="shared" si="1"/>
        <v>5.8174508740032049E-2</v>
      </c>
      <c r="F18">
        <f t="shared" si="2"/>
        <v>1.4031338011502359E-2</v>
      </c>
      <c r="G18">
        <f t="shared" si="3"/>
        <v>1.3529411764705883</v>
      </c>
      <c r="H18">
        <f t="shared" si="4"/>
        <v>0.73913043478260865</v>
      </c>
    </row>
    <row r="19" spans="1:8" x14ac:dyDescent="0.35">
      <c r="A19">
        <v>18</v>
      </c>
      <c r="B19" t="s">
        <v>63</v>
      </c>
      <c r="C19">
        <v>6.45</v>
      </c>
      <c r="D19">
        <f t="shared" si="0"/>
        <v>0.80955971463526777</v>
      </c>
      <c r="E19">
        <f t="shared" si="1"/>
        <v>0.1060538605293172</v>
      </c>
      <c r="F19">
        <f t="shared" si="2"/>
        <v>3.453740658159897E-2</v>
      </c>
      <c r="G19">
        <f t="shared" si="3"/>
        <v>1.2777777777777777</v>
      </c>
      <c r="H19">
        <f t="shared" si="4"/>
        <v>0.78260869565217395</v>
      </c>
    </row>
    <row r="20" spans="1:8" x14ac:dyDescent="0.35">
      <c r="A20">
        <v>19</v>
      </c>
      <c r="B20" t="s">
        <v>81</v>
      </c>
      <c r="C20">
        <v>6.98</v>
      </c>
      <c r="D20">
        <f t="shared" si="0"/>
        <v>0.84385542262316116</v>
      </c>
      <c r="E20">
        <f t="shared" si="1"/>
        <v>0.12956747608080643</v>
      </c>
      <c r="F20">
        <f t="shared" si="2"/>
        <v>4.6638438185562112E-2</v>
      </c>
      <c r="G20">
        <f t="shared" si="3"/>
        <v>1.2105263157894737</v>
      </c>
      <c r="H20">
        <f t="shared" si="4"/>
        <v>0.82608695652173914</v>
      </c>
    </row>
    <row r="21" spans="1:8" x14ac:dyDescent="0.35">
      <c r="A21">
        <v>20</v>
      </c>
      <c r="B21" t="s">
        <v>108</v>
      </c>
      <c r="C21">
        <v>7.51</v>
      </c>
      <c r="D21">
        <f t="shared" si="0"/>
        <v>0.87563993700416842</v>
      </c>
      <c r="E21">
        <f t="shared" si="1"/>
        <v>0.15345971006222814</v>
      </c>
      <c r="F21">
        <f t="shared" si="2"/>
        <v>6.0116205449910275E-2</v>
      </c>
      <c r="G21">
        <f t="shared" si="3"/>
        <v>1.1499999999999999</v>
      </c>
      <c r="H21">
        <f t="shared" si="4"/>
        <v>0.86956521739130443</v>
      </c>
    </row>
    <row r="22" spans="1:8" x14ac:dyDescent="0.35">
      <c r="A22">
        <v>21</v>
      </c>
      <c r="B22" t="s">
        <v>28</v>
      </c>
      <c r="C22">
        <v>11.71</v>
      </c>
      <c r="D22">
        <f t="shared" si="0"/>
        <v>1.0685568950723632</v>
      </c>
      <c r="E22">
        <f t="shared" si="1"/>
        <v>0.34182298621202167</v>
      </c>
      <c r="F22">
        <f t="shared" si="2"/>
        <v>0.19984896152075504</v>
      </c>
      <c r="G22">
        <f t="shared" si="3"/>
        <v>1.0952380952380953</v>
      </c>
      <c r="H22">
        <f t="shared" si="4"/>
        <v>0.91304347826086951</v>
      </c>
    </row>
    <row r="23" spans="1:8" x14ac:dyDescent="0.35">
      <c r="A23">
        <v>22</v>
      </c>
      <c r="B23" t="s">
        <v>96</v>
      </c>
      <c r="C23">
        <v>12.19</v>
      </c>
      <c r="D23">
        <f t="shared" si="0"/>
        <v>1.086003705618382</v>
      </c>
      <c r="E23">
        <f t="shared" si="1"/>
        <v>0.36252815272445649</v>
      </c>
      <c r="F23">
        <f t="shared" si="2"/>
        <v>0.21827932751131732</v>
      </c>
      <c r="G23">
        <f t="shared" si="3"/>
        <v>1.0454545454545454</v>
      </c>
      <c r="H23">
        <f t="shared" si="4"/>
        <v>0.95652173913043481</v>
      </c>
    </row>
    <row r="26" spans="1:8" x14ac:dyDescent="0.35">
      <c r="B26" t="s">
        <v>136</v>
      </c>
      <c r="C26" t="s">
        <v>143</v>
      </c>
      <c r="D26" t="s">
        <v>144</v>
      </c>
      <c r="E26" t="s">
        <v>137</v>
      </c>
      <c r="F26" t="s">
        <v>138</v>
      </c>
      <c r="G26" t="s">
        <v>139</v>
      </c>
      <c r="H26" s="1" t="s">
        <v>140</v>
      </c>
    </row>
    <row r="27" spans="1:8" x14ac:dyDescent="0.35">
      <c r="B27">
        <v>2</v>
      </c>
      <c r="C27">
        <v>-3.3000000000000002E-2</v>
      </c>
      <c r="D27">
        <v>-0.05</v>
      </c>
      <c r="E27">
        <f>(C27-D27)/($K$9-$K$10)</f>
        <v>-0.17000000000000004</v>
      </c>
      <c r="F27" s="2">
        <f>C27+(E27*($K$8-$K$9))</f>
        <v>-3.5561369276943429E-2</v>
      </c>
      <c r="G27" s="2">
        <f t="shared" ref="G27:G33" si="5">$K$3+(F27*$K$7)</f>
        <v>0.47215841277678411</v>
      </c>
      <c r="H27" s="3">
        <f t="shared" ref="H27:H33" si="6">10^G27</f>
        <v>2.9659130354138066</v>
      </c>
    </row>
    <row r="28" spans="1:8" x14ac:dyDescent="0.35">
      <c r="B28">
        <v>5</v>
      </c>
      <c r="C28">
        <v>0.83</v>
      </c>
      <c r="D28">
        <v>0.82399999999999995</v>
      </c>
      <c r="E28">
        <f t="shared" ref="E28:E33" si="7">(C28-D28)/($K$9-$K$10)</f>
        <v>-6.0000000000000067E-2</v>
      </c>
      <c r="F28" s="2">
        <f t="shared" ref="F28:F33" si="8">C28+(E28*($K$8-$K$9))</f>
        <v>0.8290959873140199</v>
      </c>
      <c r="G28" s="2">
        <f t="shared" si="5"/>
        <v>0.75766391124981614</v>
      </c>
      <c r="H28" s="3">
        <f t="shared" si="6"/>
        <v>5.7235293110743575</v>
      </c>
    </row>
    <row r="29" spans="1:8" x14ac:dyDescent="0.35">
      <c r="B29">
        <v>10</v>
      </c>
      <c r="C29">
        <v>1.3009999999999999</v>
      </c>
      <c r="D29">
        <v>1.3089999999999999</v>
      </c>
      <c r="E29">
        <f t="shared" si="7"/>
        <v>8.0000000000000085E-2</v>
      </c>
      <c r="F29" s="2">
        <f t="shared" si="8"/>
        <v>1.3022053502479733</v>
      </c>
      <c r="G29" s="2">
        <f t="shared" si="5"/>
        <v>0.91388223688723513</v>
      </c>
      <c r="H29" s="3">
        <f t="shared" si="6"/>
        <v>8.2012912829956033</v>
      </c>
    </row>
    <row r="30" spans="1:8" x14ac:dyDescent="0.35">
      <c r="B30">
        <v>25</v>
      </c>
      <c r="C30">
        <v>1.8180000000000001</v>
      </c>
      <c r="D30">
        <v>1.849</v>
      </c>
      <c r="E30">
        <f t="shared" si="7"/>
        <v>0.30999999999999922</v>
      </c>
      <c r="F30" s="2">
        <f t="shared" si="8"/>
        <v>1.8226707322108968</v>
      </c>
      <c r="G30" s="2">
        <f t="shared" si="5"/>
        <v>1.0857372811803199</v>
      </c>
      <c r="H30" s="3">
        <f t="shared" si="6"/>
        <v>12.182524155706245</v>
      </c>
    </row>
    <row r="31" spans="1:8" x14ac:dyDescent="0.35">
      <c r="B31">
        <v>50</v>
      </c>
      <c r="C31">
        <v>2.1589999999999998</v>
      </c>
      <c r="D31">
        <v>2.2109999999999999</v>
      </c>
      <c r="E31">
        <f t="shared" si="7"/>
        <v>0.52000000000000057</v>
      </c>
      <c r="F31" s="2">
        <f t="shared" si="8"/>
        <v>2.166834776611827</v>
      </c>
      <c r="G31" s="2">
        <f t="shared" si="5"/>
        <v>1.1993785129401342</v>
      </c>
      <c r="H31" s="3">
        <f t="shared" si="6"/>
        <v>15.826267897931967</v>
      </c>
    </row>
    <row r="32" spans="1:8" x14ac:dyDescent="0.35">
      <c r="B32">
        <v>100</v>
      </c>
      <c r="C32">
        <v>2.472</v>
      </c>
      <c r="D32">
        <v>2.544</v>
      </c>
      <c r="E32">
        <f t="shared" si="7"/>
        <v>0.72000000000000075</v>
      </c>
      <c r="F32" s="2">
        <f t="shared" si="8"/>
        <v>2.4828481522317603</v>
      </c>
      <c r="G32" s="2">
        <f t="shared" si="5"/>
        <v>1.3037245358390015</v>
      </c>
      <c r="H32" s="3">
        <f t="shared" si="6"/>
        <v>20.124473904939439</v>
      </c>
    </row>
    <row r="33" spans="2:8" x14ac:dyDescent="0.35">
      <c r="B33">
        <v>200</v>
      </c>
      <c r="C33">
        <v>2.7629999999999999</v>
      </c>
      <c r="D33">
        <v>2.8559999999999999</v>
      </c>
      <c r="E33">
        <f t="shared" si="7"/>
        <v>0.92999999999999994</v>
      </c>
      <c r="F33" s="2">
        <f t="shared" si="8"/>
        <v>2.7770121966326906</v>
      </c>
      <c r="G33" s="2">
        <f t="shared" si="5"/>
        <v>1.4008560197607429</v>
      </c>
      <c r="H33" s="3">
        <f t="shared" si="6"/>
        <v>25.168423888465341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2019-04-17T00:52:23Z</dcterms:modified>
</cp:coreProperties>
</file>