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9020" windowHeight="4140" activeTab="3"/>
  </bookViews>
  <sheets>
    <sheet name="Pground" sheetId="1" r:id="rId1"/>
    <sheet name="Sun position (time known)" sheetId="2" r:id="rId2"/>
    <sheet name="Sun position (solar ang. known)" sheetId="3" r:id="rId3"/>
    <sheet name="In excel and software" sheetId="4" r:id="rId4"/>
    <sheet name="satellite position" sheetId="5" r:id="rId5"/>
    <sheet name="Day number" sheetId="6" r:id="rId6"/>
  </sheets>
  <externalReferences>
    <externalReference r:id="rId9"/>
  </externalReferences>
  <definedNames>
    <definedName name="__123Graph_A" hidden="1">'Sun position (time known)'!$F$32:$F$57</definedName>
    <definedName name="__123Graph_ASUN2/5/1" hidden="1">'Sun position (time known)'!$H$7:$H$34</definedName>
    <definedName name="__123Graph_ASUNPOSLA" hidden="1">'Sun position (time known)'!$F$6:$F$31</definedName>
    <definedName name="__123Graph_ASUNPOSNO" hidden="1">'Sun position (time known)'!$F$32:$F$57</definedName>
    <definedName name="__123Graph_B" hidden="1">'Sun position (time known)'!$G$32:$G$57</definedName>
    <definedName name="__123Graph_BSUN2/5/1" hidden="1">'Sun position (time known)'!$G$7:$G$34</definedName>
    <definedName name="__123Graph_BSUNPOSLA" hidden="1">'Sun position (time known)'!$R$6:$R$31</definedName>
    <definedName name="__123Graph_BSUNPOSNO" hidden="1">'Sun position (time known)'!$G$32:$G$57</definedName>
    <definedName name="__123Graph_C" hidden="1">'Sun position (time known)'!$H$32:$H$57</definedName>
    <definedName name="__123Graph_CSUNPOSLA" hidden="1">'Sun position (time known)'!$H$6:$H$31</definedName>
    <definedName name="__123Graph_CSUNPOSNO" hidden="1">'Sun position (time known)'!$H$32:$H$57</definedName>
    <definedName name="__123Graph_X" hidden="1">'Sun position (time known)'!$B$32:$B$57</definedName>
    <definedName name="__123Graph_XSUN2/5/1" hidden="1">'Sun position (time known)'!$A$10:$A$34</definedName>
    <definedName name="__123Graph_XSUNPOSLA" hidden="1">'Sun position (time known)'!$B$8:$B$31</definedName>
    <definedName name="__123Graph_XSUNPOSNO" hidden="1">'Sun position (time known)'!$B$32:$B$57</definedName>
    <definedName name="_Fill" hidden="1">'Sun position (time known)'!$A$8:$A$65536</definedName>
    <definedName name="_xlnm._FilterDatabase" localSheetId="0" hidden="1">'Pground'!$B$5:$F$5</definedName>
    <definedName name="_Regression_Int" localSheetId="1" hidden="1">1</definedName>
  </definedNames>
  <calcPr fullCalcOnLoad="1"/>
</workbook>
</file>

<file path=xl/comments5.xml><?xml version="1.0" encoding="utf-8"?>
<comments xmlns="http://schemas.openxmlformats.org/spreadsheetml/2006/main">
  <authors>
    <author>venus</author>
    <author>Gabriel Parodi</author>
    <author>Valentijn Venus</author>
  </authors>
  <commentList>
    <comment ref="B9" authorId="0">
      <text>
        <r>
          <rPr>
            <sz val="8"/>
            <rFont val="Tahoma"/>
            <family val="0"/>
          </rPr>
          <t>A sphere with this radius has an area equal to that of the WGS84 ellipsoid.</t>
        </r>
      </text>
    </comment>
    <comment ref="B10" authorId="1">
      <text>
        <r>
          <rPr>
            <sz val="8"/>
            <rFont val="Tahoma"/>
            <family val="0"/>
          </rPr>
          <t>Scan angle. See figure 2 for formula.</t>
        </r>
      </text>
    </comment>
    <comment ref="B12" authorId="2">
      <text>
        <r>
          <rPr>
            <sz val="8"/>
            <rFont val="Tahoma"/>
            <family val="2"/>
          </rPr>
          <t>Distance between target area and the at nadir position of the satellite considering the earth as a flat plane. See figure 2 for details.</t>
        </r>
      </text>
    </comment>
    <comment ref="B14" authorId="1">
      <text>
        <r>
          <rPr>
            <sz val="8"/>
            <rFont val="Tahoma"/>
            <family val="0"/>
          </rPr>
          <t xml:space="preserve">Suplement of </t>
        </r>
        <r>
          <rPr>
            <sz val="8"/>
            <rFont val="Symbol"/>
            <family val="1"/>
          </rPr>
          <t xml:space="preserve">q </t>
        </r>
        <r>
          <rPr>
            <sz val="8"/>
            <rFont val="Tahoma"/>
            <family val="2"/>
          </rPr>
          <t>angle.</t>
        </r>
      </text>
    </comment>
    <comment ref="B15" authorId="1">
      <text>
        <r>
          <rPr>
            <sz val="8"/>
            <rFont val="Tahoma"/>
            <family val="0"/>
          </rPr>
          <t>Satellite zenith angle.</t>
        </r>
      </text>
    </comment>
    <comment ref="B16" authorId="1">
      <text>
        <r>
          <rPr>
            <sz val="8"/>
            <rFont val="Tahoma"/>
            <family val="0"/>
          </rPr>
          <t>Angle between the satellite zenith and the pixel aside.</t>
        </r>
      </text>
    </comment>
    <comment ref="B19" authorId="1">
      <text>
        <r>
          <rPr>
            <sz val="8"/>
            <rFont val="Tahoma"/>
            <family val="0"/>
          </rPr>
          <t>semi-axis length in the scan direction</t>
        </r>
      </text>
    </comment>
    <comment ref="B20" authorId="1">
      <text>
        <r>
          <rPr>
            <b/>
            <sz val="8"/>
            <rFont val="Tahoma"/>
            <family val="0"/>
          </rPr>
          <t>Gabriel Parodi:</t>
        </r>
        <r>
          <rPr>
            <sz val="8"/>
            <rFont val="Tahoma"/>
            <family val="0"/>
          </rPr>
          <t xml:space="preserve">
semi-axis length in the track direction.</t>
        </r>
      </text>
    </comment>
  </commentList>
</comments>
</file>

<file path=xl/sharedStrings.xml><?xml version="1.0" encoding="utf-8"?>
<sst xmlns="http://schemas.openxmlformats.org/spreadsheetml/2006/main" count="263" uniqueCount="168">
  <si>
    <r>
      <t>P</t>
    </r>
    <r>
      <rPr>
        <i/>
        <vertAlign val="subscript"/>
        <sz val="10"/>
        <rFont val="Times New Roman"/>
        <family val="1"/>
      </rPr>
      <t>g shape</t>
    </r>
  </si>
  <si>
    <r>
      <t>P</t>
    </r>
    <r>
      <rPr>
        <i/>
        <vertAlign val="subscript"/>
        <sz val="10"/>
        <rFont val="Times New Roman"/>
        <family val="1"/>
      </rPr>
      <t>go</t>
    </r>
  </si>
  <si>
    <r>
      <t>P</t>
    </r>
    <r>
      <rPr>
        <i/>
        <vertAlign val="subscript"/>
        <sz val="10"/>
        <rFont val="Times New Roman"/>
        <family val="1"/>
      </rPr>
      <t>ground</t>
    </r>
  </si>
  <si>
    <t>Ψ (radians)</t>
  </si>
  <si>
    <t>Ψ (degrees)</t>
  </si>
  <si>
    <t>where ρg0 is the reflectivity of the pixel for ψ=0. This constant is determined by taking the 4-</t>
  </si>
  <si>
    <t>percentile of a time series of reflectivities divided by the "shape function". To avoid noise ψ should</t>
  </si>
  <si>
    <t>be kept below 50˚. The advantage of this approach is that the ground reflectivity can be determined</t>
  </si>
  <si>
    <t>once and for all, saving a lot of computer power. Besides, the difficulty of determining the</t>
  </si>
  <si>
    <t>reflectivity for months/slots with few clear situations is also avoided. ρground from Equation 4 is</t>
  </si>
  <si>
    <t>plotted as solid lines on Figure1. Still the ground albedo can be determined more frequently to</t>
  </si>
  <si>
    <t>account for effects which are truly due to changes of the reflecting properties of the ground surface</t>
  </si>
  <si>
    <t>(e.g. snow cover and vegetative changes).</t>
  </si>
  <si>
    <t>Example:</t>
  </si>
  <si>
    <t>= Pgo *</t>
  </si>
  <si>
    <t>The ground reflectivity can then be estimated by (Dagestad and Olseth, 2005):</t>
  </si>
  <si>
    <t>References</t>
  </si>
  <si>
    <t>Dagestad and Olseth, 2005 An alternative algorithm for calculating the cloud index</t>
  </si>
  <si>
    <t>Input =</t>
  </si>
  <si>
    <t>Output =</t>
  </si>
  <si>
    <t>Three angles affect the signal received by</t>
  </si>
  <si>
    <t>and the sun as seen from ground. These angles</t>
  </si>
  <si>
    <t>are shown on Fig. 1. Of these, only the solar</t>
  </si>
  <si>
    <t>zenith angle affects the global radiation measured</t>
  </si>
  <si>
    <t>at ground.</t>
  </si>
  <si>
    <t>Meteosat: 1) the solar zenith angle θ, 2) the satellite</t>
  </si>
  <si>
    <t>zenith angle Φ, and 3) the ‘co-scattering</t>
  </si>
  <si>
    <t>angle’ Ψ, between the direction towards Meteosat</t>
  </si>
  <si>
    <t>Instantaneous solar azimuth, zenith and sunrise angles, day length and solar extraterrestrial solar radiation</t>
  </si>
  <si>
    <t>Use this spread sheet only if the local over pass time is known</t>
  </si>
  <si>
    <t>Solar</t>
  </si>
  <si>
    <t>Solar constant=</t>
  </si>
  <si>
    <t>&lt;- Default solar radiation integrated for 0 to 20 micrometer range</t>
  </si>
  <si>
    <t>Azimut</t>
  </si>
  <si>
    <t>Local</t>
  </si>
  <si>
    <t>Day</t>
  </si>
  <si>
    <t>Standard</t>
  </si>
  <si>
    <t>Angle</t>
  </si>
  <si>
    <t>Time</t>
  </si>
  <si>
    <t>[1-&gt;365]</t>
  </si>
  <si>
    <t>Latitude</t>
  </si>
  <si>
    <t>Longitude</t>
  </si>
  <si>
    <t>http://www.travel.com.hk/region/timezone.htm</t>
  </si>
  <si>
    <t>aux</t>
  </si>
  <si>
    <t>[hs]</t>
  </si>
  <si>
    <t>[°]</t>
  </si>
  <si>
    <t>[+ north]</t>
  </si>
  <si>
    <t>[+ west]</t>
  </si>
  <si>
    <t>Default example for Malaga Spain</t>
  </si>
  <si>
    <t>local time: 11.26666 (11:16 hs)</t>
  </si>
  <si>
    <t>Solar zenith angle</t>
  </si>
  <si>
    <t>Day: 130 (10/May)</t>
  </si>
  <si>
    <t>Solar azimuth angle</t>
  </si>
  <si>
    <t>Latitude: 37.2047222 (37°12'17") North</t>
  </si>
  <si>
    <t>Solar altitude</t>
  </si>
  <si>
    <t>Longitude: 4.58916667 (4°35'21") West</t>
  </si>
  <si>
    <t>Day length</t>
  </si>
  <si>
    <t xml:space="preserve">Standard Meridian (-15°) </t>
  </si>
  <si>
    <t>Day angle</t>
  </si>
  <si>
    <t>[rad]</t>
  </si>
  <si>
    <t>Spain adopts first time zone to the EAST (-) of Greenwich</t>
  </si>
  <si>
    <t>Equation of time</t>
  </si>
  <si>
    <t>[min]</t>
  </si>
  <si>
    <t>Longitude Correction</t>
  </si>
  <si>
    <t>Instructions</t>
  </si>
  <si>
    <t>Solar time</t>
  </si>
  <si>
    <t>Set the yellow cells only. All calculations are done automatically.</t>
  </si>
  <si>
    <t>Hour angle</t>
  </si>
  <si>
    <t>Solar declination</t>
  </si>
  <si>
    <t>Sunrise hour angle</t>
  </si>
  <si>
    <t>Calculating day numbers</t>
  </si>
  <si>
    <t>Enter the date here or see the worksheet "day number"</t>
  </si>
  <si>
    <t>Eccentricity</t>
  </si>
  <si>
    <t>[-]</t>
  </si>
  <si>
    <t>Enter date</t>
  </si>
  <si>
    <t>Sun-Earth distance</t>
  </si>
  <si>
    <t>AU</t>
  </si>
  <si>
    <t>day number:</t>
  </si>
  <si>
    <t>Extraterrestrial solar radiation</t>
  </si>
  <si>
    <t>[W/m2]</t>
  </si>
  <si>
    <t>1 AU=</t>
  </si>
  <si>
    <t>1.496 E+8 km</t>
  </si>
  <si>
    <t>Use this spread sheet only if the solar zenith angle is known</t>
  </si>
  <si>
    <t>Solar zenit</t>
  </si>
  <si>
    <t>Solar zenith angle= 32.701 (32°42'3.6")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</si>
  <si>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</si>
  <si>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</si>
  <si>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</si>
  <si>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</si>
  <si>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</si>
  <si>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</si>
  <si>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</si>
  <si>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</si>
  <si>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</si>
  <si>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</si>
  <si>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</si>
  <si>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</si>
  <si>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`</t>
  </si>
  <si>
    <t>Satellite pixel size calculator</t>
  </si>
  <si>
    <t>Legend</t>
  </si>
  <si>
    <t>satellite orbital params</t>
  </si>
  <si>
    <t>input</t>
  </si>
  <si>
    <t>POLAR-ORBITING</t>
  </si>
  <si>
    <t>GEO-STATIONARY</t>
  </si>
  <si>
    <t>output</t>
  </si>
  <si>
    <t>NOAA/AVHRR</t>
  </si>
  <si>
    <t>SPOT4/VEGETATION</t>
  </si>
  <si>
    <t>GMS-5/VISSR IR</t>
  </si>
  <si>
    <t>MSG-1/SEVIRI</t>
  </si>
  <si>
    <t>FY2C/VISSR VIS</t>
  </si>
  <si>
    <t>IFOV [resolution in km]=</t>
  </si>
  <si>
    <t>IFOV [miliradians]=</t>
  </si>
  <si>
    <t>Satellite altitude [km]=</t>
  </si>
  <si>
    <t>Earth radius [km]=</t>
  </si>
  <si>
    <t>h [°]=</t>
  </si>
  <si>
    <t>Max. pixel size [km]=</t>
  </si>
  <si>
    <t>d [km]=</t>
  </si>
  <si>
    <r>
      <t>a</t>
    </r>
    <r>
      <rPr>
        <sz val="8"/>
        <rFont val="Arial"/>
        <family val="2"/>
      </rPr>
      <t xml:space="preserve"> [°]=</t>
    </r>
  </si>
  <si>
    <r>
      <t>q</t>
    </r>
    <r>
      <rPr>
        <sz val="8"/>
        <rFont val="Arial"/>
        <family val="2"/>
      </rPr>
      <t xml:space="preserve"> [°]=</t>
    </r>
  </si>
  <si>
    <r>
      <t>g</t>
    </r>
    <r>
      <rPr>
        <sz val="8"/>
        <rFont val="Arial"/>
        <family val="2"/>
      </rPr>
      <t xml:space="preserve"> [°]=</t>
    </r>
  </si>
  <si>
    <t>sat. elev. Ang. [°]=</t>
  </si>
  <si>
    <t>a [km]=</t>
  </si>
  <si>
    <t>b [km]=</t>
  </si>
  <si>
    <t>So-Sn [km]=</t>
  </si>
  <si>
    <t>Pixel sizes [km]</t>
  </si>
  <si>
    <t>scan direction</t>
  </si>
  <si>
    <t>track direction</t>
  </si>
  <si>
    <t>average</t>
  </si>
  <si>
    <t>Figure 1.</t>
  </si>
  <si>
    <t>Figure 2.</t>
  </si>
  <si>
    <t>2006-07-20 22:00:00Z</t>
  </si>
  <si>
    <t>2006-07-20 22:56:00Z</t>
  </si>
  <si>
    <t>2006-07-21 00:00:00Z</t>
  </si>
  <si>
    <t>2006-07-21 01:00:00Z</t>
  </si>
  <si>
    <t>2006-07-21 02:00:00Z</t>
  </si>
  <si>
    <t>2006-07-21 03:01:00Z</t>
  </si>
  <si>
    <t>2006-07-21 04:01:00Z</t>
  </si>
  <si>
    <t>2006-07-21 04:57:00Z</t>
  </si>
  <si>
    <t>2006-07-21 05:30:00Z</t>
  </si>
  <si>
    <t>2006-07-21 06:01:00Z</t>
  </si>
  <si>
    <t>2006-07-21 07:01:00Z</t>
  </si>
  <si>
    <t>2006-07-21 08:01:00Z</t>
  </si>
  <si>
    <t>2006-07-21 09:01:00Z</t>
  </si>
  <si>
    <t>2006-07-21 10:01:00Z</t>
  </si>
  <si>
    <t>2006-07-21 10:57:00Z</t>
  </si>
  <si>
    <t>satellite zenith</t>
  </si>
  <si>
    <t>calculating in excel</t>
  </si>
  <si>
    <t>solar zenith angle</t>
  </si>
  <si>
    <t>satellite azimuth angle</t>
  </si>
  <si>
    <t>From IDV</t>
  </si>
  <si>
    <t>co-scaterring angle</t>
  </si>
  <si>
    <t>GMT Tme</t>
  </si>
  <si>
    <t>Local Tme</t>
  </si>
  <si>
    <t>2006-07-21 06:00:00Z</t>
  </si>
  <si>
    <t>2006-07-21 06:56:00Z</t>
  </si>
  <si>
    <t>2006-07-21 8:00:00Z</t>
  </si>
  <si>
    <t>2006-07-21 9:00:00Z</t>
  </si>
  <si>
    <t>2006-07-21 10:00:00Z</t>
  </si>
  <si>
    <t>2006-07-21 11:01:00Z</t>
  </si>
  <si>
    <t>2006-07-21 12:01:00Z</t>
  </si>
  <si>
    <t>2006-07-21 12:57:00Z</t>
  </si>
  <si>
    <t>2006-07-21 13:30:00Z</t>
  </si>
  <si>
    <t>2006-07-21 14:01:00Z</t>
  </si>
  <si>
    <t>2006-07-21 15:01:00Z</t>
  </si>
  <si>
    <t>2006-07-21 16:01:00Z</t>
  </si>
  <si>
    <t>2006-07-21 18:01:00Z</t>
  </si>
  <si>
    <t>2006-07-21 17:01:00Z</t>
  </si>
  <si>
    <t>2006-07-21 18:57:00Z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</si>
</sst>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DG&quot;#,##0;&quot;DG&quot;\-#,##0"/>
    <numFmt numFmtId="189" formatCode="&quot;DG&quot;#,##0;[Red]&quot;DG&quot;\-#,##0"/>
    <numFmt numFmtId="190" formatCode="&quot;DG&quot;#,##0.00;&quot;DG&quot;\-#,##0.00"/>
    <numFmt numFmtId="191" formatCode="&quot;DG&quot;#,##0.00;[Red]&quot;DG&quot;\-#,##0.00"/>
    <numFmt numFmtId="192" formatCode="_ &quot;DG&quot;* #,##0_ ;_ &quot;DG&quot;* \-#,##0_ ;_ &quot;DG&quot;* &quot;-&quot;_ ;_ @_ "/>
    <numFmt numFmtId="193" formatCode="_ * #,##0_ ;_ * \-#,##0_ ;_ * &quot;-&quot;_ ;_ @_ "/>
    <numFmt numFmtId="194" formatCode="_ &quot;DG&quot;* #,##0.00_ ;_ &quot;DG&quot;* \-#,##0.00_ ;_ &quot;DG&quot;* &quot;-&quot;??_ ;_ @_ "/>
    <numFmt numFmtId="195" formatCode="_ * #,##0.00_ ;_ * \-#,##0.00_ ;_ * &quot;-&quot;??_ ;_ @_ "/>
    <numFmt numFmtId="196" formatCode="0.00_)"/>
    <numFmt numFmtId="197" formatCode="0.000_)"/>
    <numFmt numFmtId="198" formatCode="0.0000_)"/>
    <numFmt numFmtId="199" formatCode="0_)"/>
    <numFmt numFmtId="200" formatCode="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1">
    <font>
      <sz val="10"/>
      <name val="Arial"/>
      <family val="0"/>
    </font>
    <font>
      <i/>
      <sz val="10"/>
      <name val="Times New Roman"/>
      <family val="1"/>
    </font>
    <font>
      <i/>
      <vertAlign val="subscript"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name val="Courier New"/>
      <family val="3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sz val="12"/>
      <name val="Helv"/>
      <family val="0"/>
    </font>
    <font>
      <sz val="8"/>
      <name val="Helv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57"/>
      <name val="Arial"/>
      <family val="2"/>
    </font>
    <font>
      <sz val="8"/>
      <name val="Tahoma"/>
      <family val="2"/>
    </font>
    <font>
      <sz val="7"/>
      <color indexed="8"/>
      <name val="Arial"/>
      <family val="2"/>
    </font>
    <font>
      <b/>
      <sz val="12"/>
      <name val="Arial"/>
      <family val="2"/>
    </font>
    <font>
      <sz val="8"/>
      <name val="Symbol"/>
      <family val="1"/>
    </font>
    <font>
      <b/>
      <sz val="8"/>
      <name val="Tahoma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gray0625">
        <bgColor indexed="22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quotePrefix="1">
      <alignment/>
    </xf>
    <xf numFmtId="2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2" fontId="5" fillId="4" borderId="0" xfId="0" applyNumberFormat="1" applyFont="1" applyFill="1" applyAlignment="1">
      <alignment horizontal="left"/>
    </xf>
    <xf numFmtId="0" fontId="3" fillId="4" borderId="0" xfId="0" applyFont="1" applyFill="1" applyAlignment="1">
      <alignment/>
    </xf>
    <xf numFmtId="0" fontId="10" fillId="0" borderId="0" xfId="21" applyFont="1" applyAlignment="1" applyProtection="1">
      <alignment horizontal="left"/>
      <protection/>
    </xf>
    <xf numFmtId="0" fontId="4" fillId="0" borderId="0" xfId="21" applyFont="1">
      <alignment/>
      <protection/>
    </xf>
    <xf numFmtId="0" fontId="4" fillId="0" borderId="0" xfId="21" applyFont="1" applyAlignment="1" applyProtection="1">
      <alignment horizontal="center"/>
      <protection/>
    </xf>
    <xf numFmtId="0" fontId="4" fillId="0" borderId="0" xfId="21" applyFont="1" applyProtection="1">
      <alignment/>
      <protection/>
    </xf>
    <xf numFmtId="0" fontId="11" fillId="0" borderId="0" xfId="21" applyFont="1">
      <alignment/>
      <protection/>
    </xf>
    <xf numFmtId="196" fontId="4" fillId="0" borderId="0" xfId="21" applyNumberFormat="1" applyFont="1" applyProtection="1">
      <alignment/>
      <protection/>
    </xf>
    <xf numFmtId="0" fontId="4" fillId="0" borderId="0" xfId="21" applyFont="1" applyAlignment="1" applyProtection="1">
      <alignment horizontal="left"/>
      <protection/>
    </xf>
    <xf numFmtId="0" fontId="4" fillId="3" borderId="0" xfId="21" applyFont="1" applyFill="1" applyProtection="1">
      <alignment/>
      <protection/>
    </xf>
    <xf numFmtId="0" fontId="4" fillId="0" borderId="1" xfId="21" applyFont="1" applyBorder="1" applyAlignment="1" applyProtection="1">
      <alignment horizontal="center"/>
      <protection/>
    </xf>
    <xf numFmtId="0" fontId="4" fillId="0" borderId="2" xfId="21" applyFont="1" applyBorder="1" applyAlignment="1" applyProtection="1">
      <alignment horizontal="center"/>
      <protection/>
    </xf>
    <xf numFmtId="0" fontId="4" fillId="0" borderId="3" xfId="21" applyFont="1" applyBorder="1" applyAlignment="1" applyProtection="1">
      <alignment horizontal="center"/>
      <protection/>
    </xf>
    <xf numFmtId="0" fontId="4" fillId="0" borderId="4" xfId="21" applyFont="1" applyBorder="1" applyAlignment="1" applyProtection="1">
      <alignment horizontal="center"/>
      <protection/>
    </xf>
    <xf numFmtId="0" fontId="4" fillId="0" borderId="5" xfId="21" applyFont="1" applyBorder="1" applyAlignment="1" applyProtection="1">
      <alignment horizontal="center"/>
      <protection/>
    </xf>
    <xf numFmtId="0" fontId="4" fillId="0" borderId="6" xfId="21" applyFont="1" applyBorder="1" applyAlignment="1" applyProtection="1">
      <alignment horizontal="center"/>
      <protection/>
    </xf>
    <xf numFmtId="0" fontId="12" fillId="0" borderId="0" xfId="20" applyFont="1" applyAlignment="1">
      <alignment/>
    </xf>
    <xf numFmtId="0" fontId="4" fillId="0" borderId="5" xfId="21" applyFont="1" applyBorder="1" applyProtection="1">
      <alignment/>
      <protection/>
    </xf>
    <xf numFmtId="197" fontId="4" fillId="0" borderId="0" xfId="21" applyNumberFormat="1" applyFont="1" applyProtection="1">
      <alignment/>
      <protection/>
    </xf>
    <xf numFmtId="0" fontId="4" fillId="0" borderId="4" xfId="21" applyFont="1" applyBorder="1" applyProtection="1">
      <alignment/>
      <protection/>
    </xf>
    <xf numFmtId="0" fontId="4" fillId="0" borderId="7" xfId="21" applyFont="1" applyBorder="1" applyProtection="1">
      <alignment/>
      <protection/>
    </xf>
    <xf numFmtId="0" fontId="4" fillId="0" borderId="7" xfId="21" applyFont="1" applyBorder="1" applyAlignment="1" applyProtection="1">
      <alignment horizontal="center"/>
      <protection/>
    </xf>
    <xf numFmtId="0" fontId="4" fillId="0" borderId="8" xfId="21" applyFont="1" applyBorder="1" applyAlignment="1" applyProtection="1">
      <alignment horizontal="center"/>
      <protection/>
    </xf>
    <xf numFmtId="198" fontId="4" fillId="0" borderId="0" xfId="21" applyNumberFormat="1" applyFont="1" applyProtection="1">
      <alignment/>
      <protection/>
    </xf>
    <xf numFmtId="199" fontId="4" fillId="0" borderId="0" xfId="21" applyNumberFormat="1" applyFont="1" applyProtection="1">
      <alignment/>
      <protection/>
    </xf>
    <xf numFmtId="0" fontId="13" fillId="3" borderId="9" xfId="21" applyFont="1" applyFill="1" applyBorder="1" applyProtection="1">
      <alignment/>
      <protection locked="0"/>
    </xf>
    <xf numFmtId="0" fontId="13" fillId="3" borderId="10" xfId="21" applyFont="1" applyFill="1" applyBorder="1" applyProtection="1">
      <alignment/>
      <protection locked="0"/>
    </xf>
    <xf numFmtId="0" fontId="13" fillId="3" borderId="11" xfId="21" applyFont="1" applyFill="1" applyBorder="1" applyProtection="1">
      <alignment/>
      <protection locked="0"/>
    </xf>
    <xf numFmtId="197" fontId="13" fillId="3" borderId="12" xfId="21" applyNumberFormat="1" applyFont="1" applyFill="1" applyBorder="1" applyProtection="1">
      <alignment/>
      <protection locked="0"/>
    </xf>
    <xf numFmtId="197" fontId="14" fillId="0" borderId="0" xfId="21" applyNumberFormat="1" applyFont="1" applyProtection="1">
      <alignment/>
      <protection/>
    </xf>
    <xf numFmtId="0" fontId="13" fillId="0" borderId="1" xfId="21" applyFont="1" applyBorder="1" applyProtection="1">
      <alignment/>
      <protection locked="0"/>
    </xf>
    <xf numFmtId="0" fontId="13" fillId="0" borderId="13" xfId="21" applyFont="1" applyBorder="1" applyProtection="1">
      <alignment/>
      <protection locked="0"/>
    </xf>
    <xf numFmtId="197" fontId="4" fillId="0" borderId="2" xfId="21" applyNumberFormat="1" applyFont="1" applyBorder="1" applyProtection="1">
      <alignment/>
      <protection/>
    </xf>
    <xf numFmtId="0" fontId="13" fillId="0" borderId="4" xfId="21" applyFont="1" applyBorder="1" applyProtection="1">
      <alignment/>
      <protection locked="0"/>
    </xf>
    <xf numFmtId="0" fontId="13" fillId="0" borderId="0" xfId="21" applyFont="1" applyBorder="1" applyProtection="1">
      <alignment/>
      <protection locked="0"/>
    </xf>
    <xf numFmtId="197" fontId="4" fillId="0" borderId="5" xfId="21" applyNumberFormat="1" applyFont="1" applyBorder="1" applyProtection="1">
      <alignment/>
      <protection/>
    </xf>
    <xf numFmtId="0" fontId="14" fillId="0" borderId="0" xfId="21" applyFont="1">
      <alignment/>
      <protection/>
    </xf>
    <xf numFmtId="0" fontId="13" fillId="0" borderId="0" xfId="21" applyFont="1">
      <alignment/>
      <protection/>
    </xf>
    <xf numFmtId="197" fontId="10" fillId="0" borderId="0" xfId="21" applyNumberFormat="1" applyFont="1" applyProtection="1">
      <alignment/>
      <protection/>
    </xf>
    <xf numFmtId="0" fontId="15" fillId="0" borderId="0" xfId="21" applyFont="1">
      <alignment/>
      <protection/>
    </xf>
    <xf numFmtId="198" fontId="4" fillId="0" borderId="5" xfId="21" applyNumberFormat="1" applyFont="1" applyBorder="1" applyProtection="1">
      <alignment/>
      <protection/>
    </xf>
    <xf numFmtId="15" fontId="4" fillId="3" borderId="0" xfId="21" applyNumberFormat="1" applyFont="1" applyFill="1" applyProtection="1">
      <alignment/>
      <protection/>
    </xf>
    <xf numFmtId="1" fontId="4" fillId="0" borderId="0" xfId="21" applyNumberFormat="1" applyFont="1" applyProtection="1">
      <alignment/>
      <protection/>
    </xf>
    <xf numFmtId="0" fontId="13" fillId="0" borderId="9" xfId="21" applyFont="1" applyBorder="1" applyProtection="1">
      <alignment/>
      <protection locked="0"/>
    </xf>
    <xf numFmtId="0" fontId="13" fillId="0" borderId="14" xfId="21" applyFont="1" applyBorder="1" applyProtection="1">
      <alignment/>
      <protection locked="0"/>
    </xf>
    <xf numFmtId="199" fontId="11" fillId="0" borderId="10" xfId="21" applyNumberFormat="1" applyFont="1" applyBorder="1" applyProtection="1">
      <alignment/>
      <protection/>
    </xf>
    <xf numFmtId="0" fontId="4" fillId="0" borderId="12" xfId="21" applyFont="1" applyBorder="1" applyAlignment="1" applyProtection="1">
      <alignment horizontal="center"/>
      <protection/>
    </xf>
    <xf numFmtId="0" fontId="13" fillId="0" borderId="0" xfId="21" applyFont="1" applyProtection="1">
      <alignment/>
      <protection locked="0"/>
    </xf>
    <xf numFmtId="197" fontId="13" fillId="0" borderId="0" xfId="21" applyNumberFormat="1" applyFont="1" applyProtection="1">
      <alignment/>
      <protection locked="0"/>
    </xf>
    <xf numFmtId="0" fontId="4" fillId="0" borderId="15" xfId="21" applyFont="1" applyBorder="1" applyAlignment="1" applyProtection="1">
      <alignment horizontal="center"/>
      <protection/>
    </xf>
    <xf numFmtId="0" fontId="4" fillId="0" borderId="0" xfId="21" applyFont="1" applyBorder="1" applyAlignment="1" applyProtection="1">
      <alignment horizontal="center"/>
      <protection/>
    </xf>
    <xf numFmtId="0" fontId="4" fillId="0" borderId="0" xfId="21" applyFont="1" applyFill="1" applyBorder="1" applyAlignment="1" applyProtection="1">
      <alignment horizontal="center"/>
      <protection/>
    </xf>
    <xf numFmtId="0" fontId="4" fillId="0" borderId="16" xfId="21" applyFont="1" applyBorder="1" applyAlignment="1" applyProtection="1">
      <alignment horizontal="center"/>
      <protection/>
    </xf>
    <xf numFmtId="0" fontId="4" fillId="0" borderId="17" xfId="21" applyFont="1" applyBorder="1" applyAlignment="1" applyProtection="1">
      <alignment horizontal="center"/>
      <protection/>
    </xf>
    <xf numFmtId="0" fontId="13" fillId="3" borderId="9" xfId="21" applyFont="1" applyFill="1" applyBorder="1" applyAlignment="1" applyProtection="1">
      <alignment horizontal="center"/>
      <protection locked="0"/>
    </xf>
    <xf numFmtId="0" fontId="13" fillId="3" borderId="18" xfId="21" applyFont="1" applyFill="1" applyBorder="1" applyProtection="1">
      <alignment/>
      <protection locked="0"/>
    </xf>
    <xf numFmtId="0" fontId="13" fillId="0" borderId="0" xfId="21" applyFont="1" applyFill="1" applyBorder="1" applyProtection="1">
      <alignment/>
      <protection locked="0"/>
    </xf>
    <xf numFmtId="197" fontId="13" fillId="0" borderId="0" xfId="21" applyNumberFormat="1" applyFont="1" applyFill="1" applyBorder="1" applyProtection="1">
      <alignment/>
      <protection locked="0"/>
    </xf>
    <xf numFmtId="0" fontId="4" fillId="3" borderId="19" xfId="21" applyFont="1" applyFill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4" fillId="0" borderId="19" xfId="21" applyFont="1" applyBorder="1" applyAlignment="1">
      <alignment horizontal="center"/>
      <protection/>
    </xf>
    <xf numFmtId="0" fontId="18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5" borderId="19" xfId="0" applyFont="1" applyFill="1" applyBorder="1" applyAlignment="1">
      <alignment/>
    </xf>
    <xf numFmtId="0" fontId="4" fillId="6" borderId="19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9" xfId="0" applyFont="1" applyFill="1" applyBorder="1" applyAlignment="1">
      <alignment/>
    </xf>
    <xf numFmtId="0" fontId="4" fillId="2" borderId="20" xfId="0" applyFont="1" applyFill="1" applyBorder="1" applyAlignment="1">
      <alignment horizontal="right"/>
    </xf>
    <xf numFmtId="0" fontId="4" fillId="5" borderId="21" xfId="0" applyFont="1" applyFill="1" applyBorder="1" applyAlignment="1">
      <alignment/>
    </xf>
    <xf numFmtId="0" fontId="4" fillId="2" borderId="0" xfId="0" applyFont="1" applyFill="1" applyAlignment="1">
      <alignment horizontal="right"/>
    </xf>
    <xf numFmtId="168" fontId="4" fillId="5" borderId="19" xfId="0" applyNumberFormat="1" applyFont="1" applyFill="1" applyBorder="1" applyAlignment="1">
      <alignment/>
    </xf>
    <xf numFmtId="1" fontId="4" fillId="5" borderId="19" xfId="0" applyNumberFormat="1" applyFont="1" applyFill="1" applyBorder="1" applyAlignment="1">
      <alignment/>
    </xf>
    <xf numFmtId="0" fontId="19" fillId="2" borderId="0" xfId="0" applyFont="1" applyFill="1" applyAlignment="1">
      <alignment horizontal="right"/>
    </xf>
    <xf numFmtId="200" fontId="4" fillId="5" borderId="19" xfId="0" applyNumberFormat="1" applyFont="1" applyFill="1" applyBorder="1" applyAlignment="1">
      <alignment/>
    </xf>
    <xf numFmtId="0" fontId="4" fillId="6" borderId="19" xfId="0" applyFont="1" applyFill="1" applyBorder="1" applyAlignment="1">
      <alignment/>
    </xf>
    <xf numFmtId="2" fontId="4" fillId="2" borderId="19" xfId="0" applyNumberFormat="1" applyFont="1" applyFill="1" applyBorder="1" applyAlignment="1">
      <alignment/>
    </xf>
    <xf numFmtId="1" fontId="4" fillId="2" borderId="19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2" fontId="10" fillId="2" borderId="19" xfId="0" applyNumberFormat="1" applyFont="1" applyFill="1" applyBorder="1" applyAlignment="1">
      <alignment/>
    </xf>
    <xf numFmtId="0" fontId="14" fillId="2" borderId="19" xfId="0" applyFont="1" applyFill="1" applyBorder="1" applyAlignment="1">
      <alignment horizontal="right"/>
    </xf>
    <xf numFmtId="0" fontId="0" fillId="7" borderId="0" xfId="0" applyFill="1" applyAlignment="1">
      <alignment/>
    </xf>
    <xf numFmtId="197" fontId="4" fillId="7" borderId="2" xfId="21" applyNumberFormat="1" applyFont="1" applyFill="1" applyBorder="1" applyProtection="1">
      <alignment/>
      <protection/>
    </xf>
    <xf numFmtId="197" fontId="4" fillId="7" borderId="0" xfId="21" applyNumberFormat="1" applyFont="1" applyFill="1" applyBorder="1" applyProtection="1">
      <alignment/>
      <protection/>
    </xf>
    <xf numFmtId="0" fontId="10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0" borderId="23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 angles (version 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Sun Position on 2/May/1991
Earth Location near Ardales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Solar altitude ang.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'Sun position (time known)'!$A$10:$A$34</c:f>
              <c:strCache/>
            </c:strRef>
          </c:cat>
          <c:val>
            <c:numRef>
              <c:f>'Sun position (time known)'!$H$7:$H$34</c:f>
              <c:numCache/>
            </c:numRef>
          </c:val>
          <c:smooth val="0"/>
        </c:ser>
        <c:ser>
          <c:idx val="1"/>
          <c:order val="1"/>
          <c:tx>
            <c:v>Solar azimuth ang.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'Sun position (time known)'!$A$10:$A$34</c:f>
              <c:strCache/>
            </c:strRef>
          </c:cat>
          <c:val>
            <c:numRef>
              <c:f>'Sun position (time known)'!$G$7:$G$34</c:f>
              <c:numCache/>
            </c:numRef>
          </c:val>
          <c:smooth val="0"/>
        </c:ser>
        <c:marker val="1"/>
        <c:axId val="28592349"/>
        <c:axId val="56004550"/>
      </c:lineChart>
      <c:catAx>
        <c:axId val="28592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Local time [hs]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crossAx val="56004550"/>
        <c:crosses val="autoZero"/>
        <c:auto val="1"/>
        <c:lblOffset val="100"/>
        <c:noMultiLvlLbl val="0"/>
      </c:catAx>
      <c:valAx>
        <c:axId val="56004550"/>
        <c:scaling>
          <c:orientation val="minMax"/>
          <c:max val="110"/>
          <c:min val="-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Angle [degree]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92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Sun Position at Local LANDSAT Pass
Earth Location near Ardales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Solar zenith ang.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'Sun position (time known)'!$B$8:$B$31</c:f>
              <c:strCache/>
            </c:strRef>
          </c:cat>
          <c:val>
            <c:numRef>
              <c:f>'Sun position (time known)'!$F$6:$F$31</c:f>
              <c:numCache/>
            </c:numRef>
          </c:val>
          <c:smooth val="0"/>
        </c:ser>
        <c:ser>
          <c:idx val="1"/>
          <c:order val="1"/>
          <c:tx>
            <c:v>Solar azimuth ang.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'Sun position (time known)'!$B$8:$B$31</c:f>
              <c:strCache/>
            </c:strRef>
          </c:cat>
          <c:val>
            <c:numRef>
              <c:f>'Sun position (time known)'!$R$6:$R$31</c:f>
            </c:numRef>
          </c:val>
          <c:smooth val="0"/>
        </c:ser>
        <c:ser>
          <c:idx val="2"/>
          <c:order val="2"/>
          <c:tx>
            <c:v>Solar altitude ang.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'Sun position (time known)'!$B$8:$B$31</c:f>
              <c:strCache/>
            </c:strRef>
          </c:cat>
          <c:val>
            <c:numRef>
              <c:f>'Sun position (time known)'!$H$6:$H$31</c:f>
              <c:numCache/>
            </c:numRef>
          </c:val>
          <c:smooth val="0"/>
        </c:ser>
        <c:marker val="1"/>
        <c:axId val="34278903"/>
        <c:axId val="40074672"/>
      </c:lineChart>
      <c:catAx>
        <c:axId val="34278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Julian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crossAx val="40074672"/>
        <c:crosses val="autoZero"/>
        <c:auto val="1"/>
        <c:lblOffset val="100"/>
        <c:noMultiLvlLbl val="0"/>
      </c:catAx>
      <c:valAx>
        <c:axId val="40074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Angle [degree]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78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Sun Position at Local NOAA Pass
Earth Location near Ardales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Solar zenith ang.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'Sun position (time known)'!$B$32:$B$57</c:f>
              <c:numCache/>
            </c:numRef>
          </c:cat>
          <c:val>
            <c:numRef>
              <c:f>'Sun position (time known)'!$F$32:$F$57</c:f>
              <c:numCache/>
            </c:numRef>
          </c:val>
          <c:smooth val="0"/>
        </c:ser>
        <c:ser>
          <c:idx val="1"/>
          <c:order val="1"/>
          <c:tx>
            <c:v>Solar azimuth ang.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cat>
            <c:numRef>
              <c:f>'Sun position (time known)'!$B$32:$B$57</c:f>
              <c:numCache/>
            </c:numRef>
          </c:cat>
          <c:val>
            <c:numRef>
              <c:f>'Sun position (time known)'!$G$32:$R$57</c:f>
              <c:numCache/>
            </c:numRef>
          </c:val>
          <c:smooth val="0"/>
        </c:ser>
        <c:ser>
          <c:idx val="2"/>
          <c:order val="2"/>
          <c:tx>
            <c:v>Solar altitude ang.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'Sun position (time known)'!$B$32:$B$57</c:f>
              <c:numCache/>
            </c:numRef>
          </c:cat>
          <c:val>
            <c:numRef>
              <c:f>'Sun position (time known)'!$H$32:$H$57</c:f>
              <c:numCache/>
            </c:numRef>
          </c:val>
          <c:smooth val="0"/>
        </c:ser>
        <c:marker val="1"/>
        <c:axId val="25127729"/>
        <c:axId val="24822970"/>
      </c:lineChart>
      <c:catAx>
        <c:axId val="25127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Julian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crossAx val="24822970"/>
        <c:crosses val="autoZero"/>
        <c:auto val="1"/>
        <c:lblOffset val="100"/>
        <c:noMultiLvlLbl val="0"/>
      </c:catAx>
      <c:valAx>
        <c:axId val="24822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Angle [degree]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27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'In excel and software'!$A$24:$A$38</c:f>
              <c:numCache/>
            </c:numRef>
          </c:xVal>
          <c:yVal>
            <c:numRef>
              <c:f>'In excel and software'!$D$24:$D$38</c:f>
              <c:numCache/>
            </c:numRef>
          </c:yVal>
          <c:smooth val="1"/>
        </c:ser>
        <c:axId val="22080139"/>
        <c:axId val="64503524"/>
      </c:scatterChart>
      <c:valAx>
        <c:axId val="22080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03524"/>
        <c:crosses val="autoZero"/>
        <c:crossBetween val="midCat"/>
        <c:dispUnits/>
      </c:valAx>
      <c:valAx>
        <c:axId val="64503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angle (degree)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801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114300</xdr:rowOff>
    </xdr:from>
    <xdr:to>
      <xdr:col>14</xdr:col>
      <xdr:colOff>561975</xdr:colOff>
      <xdr:row>20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276225"/>
          <a:ext cx="3000375" cy="3143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254</xdr:col>
      <xdr:colOff>619125</xdr:colOff>
      <xdr:row>8190</xdr:row>
      <xdr:rowOff>161925</xdr:rowOff>
    </xdr:from>
    <xdr:to>
      <xdr:col>255</xdr:col>
      <xdr:colOff>190500</xdr:colOff>
      <xdr:row>65535</xdr:row>
      <xdr:rowOff>57150</xdr:rowOff>
    </xdr:to>
    <xdr:graphicFrame>
      <xdr:nvGraphicFramePr>
        <xdr:cNvPr id="1" name="Chart 1"/>
        <xdr:cNvGraphicFramePr/>
      </xdr:nvGraphicFramePr>
      <xdr:xfrm>
        <a:off x="207035400" y="1319317275"/>
        <a:ext cx="409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254</xdr:col>
      <xdr:colOff>619125</xdr:colOff>
      <xdr:row>8190</xdr:row>
      <xdr:rowOff>161925</xdr:rowOff>
    </xdr:from>
    <xdr:to>
      <xdr:col>255</xdr:col>
      <xdr:colOff>190500</xdr:colOff>
      <xdr:row>65535</xdr:row>
      <xdr:rowOff>57150</xdr:rowOff>
    </xdr:to>
    <xdr:graphicFrame>
      <xdr:nvGraphicFramePr>
        <xdr:cNvPr id="2" name="Chart 2"/>
        <xdr:cNvGraphicFramePr/>
      </xdr:nvGraphicFramePr>
      <xdr:xfrm>
        <a:off x="207035400" y="1319317275"/>
        <a:ext cx="409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254</xdr:col>
      <xdr:colOff>619125</xdr:colOff>
      <xdr:row>8190</xdr:row>
      <xdr:rowOff>161925</xdr:rowOff>
    </xdr:from>
    <xdr:to>
      <xdr:col>255</xdr:col>
      <xdr:colOff>190500</xdr:colOff>
      <xdr:row>65535</xdr:row>
      <xdr:rowOff>57150</xdr:rowOff>
    </xdr:to>
    <xdr:graphicFrame>
      <xdr:nvGraphicFramePr>
        <xdr:cNvPr id="3" name="Chart 3"/>
        <xdr:cNvGraphicFramePr/>
      </xdr:nvGraphicFramePr>
      <xdr:xfrm>
        <a:off x="207035400" y="1319317275"/>
        <a:ext cx="409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942975</xdr:colOff>
      <xdr:row>20</xdr:row>
      <xdr:rowOff>85725</xdr:rowOff>
    </xdr:from>
    <xdr:to>
      <xdr:col>7</xdr:col>
      <xdr:colOff>571500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9744075" y="3333750"/>
        <a:ext cx="5124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38100</xdr:rowOff>
    </xdr:from>
    <xdr:to>
      <xdr:col>5</xdr:col>
      <xdr:colOff>295275</xdr:colOff>
      <xdr:row>45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743075" y="4772025"/>
          <a:ext cx="3409950" cy="1819275"/>
          <a:chOff x="53" y="400"/>
          <a:chExt cx="396" cy="191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28" y="400"/>
            <a:ext cx="0" cy="1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 noChangeAspect="1"/>
          </xdr:cNvSpPr>
        </xdr:nvSpPr>
        <xdr:spPr>
          <a:xfrm>
            <a:off x="128" y="400"/>
            <a:ext cx="162" cy="1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 noChangeAspect="1"/>
          </xdr:cNvSpPr>
        </xdr:nvSpPr>
        <xdr:spPr>
          <a:xfrm>
            <a:off x="128" y="429"/>
            <a:ext cx="34" cy="14"/>
          </a:xfrm>
          <a:custGeom>
            <a:pathLst>
              <a:path h="300" w="660">
                <a:moveTo>
                  <a:pt x="0" y="300"/>
                </a:moveTo>
                <a:cubicBezTo>
                  <a:pt x="162" y="295"/>
                  <a:pt x="325" y="290"/>
                  <a:pt x="435" y="240"/>
                </a:cubicBezTo>
                <a:cubicBezTo>
                  <a:pt x="545" y="190"/>
                  <a:pt x="602" y="95"/>
                  <a:pt x="660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7"/>
          <xdr:cNvSpPr>
            <a:spLocks noChangeAspect="1"/>
          </xdr:cNvSpPr>
        </xdr:nvSpPr>
        <xdr:spPr>
          <a:xfrm>
            <a:off x="286" y="531"/>
            <a:ext cx="8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9"/>
          <xdr:cNvSpPr>
            <a:spLocks noChangeAspect="1"/>
          </xdr:cNvSpPr>
        </xdr:nvSpPr>
        <xdr:spPr>
          <a:xfrm flipV="1">
            <a:off x="127" y="535"/>
            <a:ext cx="164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2</xdr:col>
      <xdr:colOff>0</xdr:colOff>
      <xdr:row>48</xdr:row>
      <xdr:rowOff>9525</xdr:rowOff>
    </xdr:from>
    <xdr:to>
      <xdr:col>5</xdr:col>
      <xdr:colOff>228600</xdr:colOff>
      <xdr:row>67</xdr:row>
      <xdr:rowOff>76200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rcRect l="9461" t="11830" r="17346" b="11830"/>
        <a:stretch>
          <a:fillRect/>
        </a:stretch>
      </xdr:blipFill>
      <xdr:spPr>
        <a:xfrm>
          <a:off x="1743075" y="7048500"/>
          <a:ext cx="334327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enus.WINDOWSNT.000\Local%20Settings\Temporary%20Internet%20Files\OLKB\Solar%20angles%20(version%2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n position (time known)"/>
      <sheetName val="Sun position (solar ang. known)"/>
      <sheetName val="Day number"/>
    </sheetNames>
    <definedNames>
      <definedName name="Button8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vel.com.hk/region/timezone.ht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vel.com.hk/region/timezone.htm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G1" sqref="G1"/>
    </sheetView>
  </sheetViews>
  <sheetFormatPr defaultColWidth="9.140625" defaultRowHeight="12.75"/>
  <cols>
    <col min="1" max="1" width="9.140625" style="1" customWidth="1"/>
    <col min="2" max="6" width="13.421875" style="1" customWidth="1"/>
    <col min="7" max="16384" width="9.140625" style="1" customWidth="1"/>
  </cols>
  <sheetData>
    <row r="1" ht="12.75">
      <c r="A1" s="1" t="s">
        <v>15</v>
      </c>
    </row>
    <row r="2" spans="1:4" ht="14.25">
      <c r="A2" s="2" t="s">
        <v>2</v>
      </c>
      <c r="B2" s="3" t="s">
        <v>14</v>
      </c>
      <c r="C2" s="2" t="s">
        <v>0</v>
      </c>
      <c r="D2" s="2" t="s">
        <v>3</v>
      </c>
    </row>
    <row r="3" ht="12.75">
      <c r="C3" s="1" t="s">
        <v>97</v>
      </c>
    </row>
    <row r="4" ht="12.75">
      <c r="A4" s="1" t="s">
        <v>13</v>
      </c>
    </row>
    <row r="5" spans="2:6" ht="14.25">
      <c r="B5" s="2" t="s">
        <v>2</v>
      </c>
      <c r="C5" s="2" t="s">
        <v>1</v>
      </c>
      <c r="D5" s="2" t="s">
        <v>0</v>
      </c>
      <c r="E5" s="2" t="s">
        <v>3</v>
      </c>
      <c r="F5" s="2" t="s">
        <v>4</v>
      </c>
    </row>
    <row r="6" spans="2:9" ht="13.5">
      <c r="B6" s="8">
        <f>C6*D6</f>
        <v>0.17112201697337276</v>
      </c>
      <c r="C6" s="5">
        <v>0.19</v>
      </c>
      <c r="D6" s="4">
        <f>1-0.59*E6+0.11*POWER(E6,2)+0.05*POWER(E6,3)</f>
        <v>0.9006421945966987</v>
      </c>
      <c r="E6" s="4">
        <f>RADIANS(F6)</f>
        <v>0.17453292519943295</v>
      </c>
      <c r="F6" s="6">
        <v>10</v>
      </c>
      <c r="H6" s="1" t="s">
        <v>18</v>
      </c>
      <c r="I6" s="7"/>
    </row>
    <row r="7" spans="2:9" ht="13.5">
      <c r="B7" s="4">
        <f>C7*D7</f>
        <v>0.1538203796467038</v>
      </c>
      <c r="C7" s="5">
        <v>0.19</v>
      </c>
      <c r="D7" s="4">
        <f>1-0.59*E7+0.11*POWER(E7,2)+0.05*POWER(E7,3)</f>
        <v>0.8095809455089674</v>
      </c>
      <c r="E7" s="4">
        <f>RADIANS(F7)</f>
        <v>0.3490658503988659</v>
      </c>
      <c r="F7" s="6">
        <v>20</v>
      </c>
      <c r="H7" s="1" t="s">
        <v>19</v>
      </c>
      <c r="I7" s="9"/>
    </row>
    <row r="8" spans="2:6" ht="13.5">
      <c r="B8" s="4">
        <f>C8*D8</f>
        <v>0.13839813290524303</v>
      </c>
      <c r="C8" s="5">
        <v>0.19</v>
      </c>
      <c r="D8" s="4">
        <f>1-0.59*E8+0.11*POWER(E8,2)+0.05*POWER(E8,3)</f>
        <v>0.7284112258170685</v>
      </c>
      <c r="E8" s="4">
        <f>RADIANS(F8)</f>
        <v>0.5235987755982988</v>
      </c>
      <c r="F8" s="6">
        <v>30</v>
      </c>
    </row>
    <row r="9" spans="2:6" ht="13.5">
      <c r="B9" s="4">
        <f>C9*D9</f>
        <v>0.11440399071894511</v>
      </c>
      <c r="C9" s="5">
        <v>0.19</v>
      </c>
      <c r="D9" s="4">
        <f>1-0.59*E9+0.11*POWER(E9,2)+0.05*POWER(E9,3)</f>
        <v>0.6021262669418164</v>
      </c>
      <c r="E9" s="4">
        <f>RADIANS(F9)</f>
        <v>0.8726646259971648</v>
      </c>
      <c r="F9" s="6">
        <v>50</v>
      </c>
    </row>
    <row r="10" ht="12.75"/>
    <row r="11" ht="12.75">
      <c r="A11" s="1" t="s">
        <v>5</v>
      </c>
    </row>
    <row r="12" ht="12.75">
      <c r="A12" s="1" t="s">
        <v>6</v>
      </c>
    </row>
    <row r="13" ht="12.75">
      <c r="A13" s="1" t="s">
        <v>7</v>
      </c>
    </row>
    <row r="14" ht="12.75">
      <c r="A14" s="1" t="s">
        <v>8</v>
      </c>
    </row>
    <row r="15" ht="12.75">
      <c r="A15" s="1" t="s">
        <v>9</v>
      </c>
    </row>
    <row r="16" ht="12.75">
      <c r="A16" s="1" t="s">
        <v>10</v>
      </c>
    </row>
    <row r="17" ht="12.75">
      <c r="A17" s="1" t="s">
        <v>11</v>
      </c>
    </row>
    <row r="18" ht="12.75">
      <c r="A18" s="1" t="s">
        <v>12</v>
      </c>
    </row>
    <row r="19" ht="12.75"/>
    <row r="20" spans="2:6" ht="14.25">
      <c r="B20" s="2" t="s">
        <v>2</v>
      </c>
      <c r="C20" s="2" t="s">
        <v>1</v>
      </c>
      <c r="D20" s="2" t="s">
        <v>0</v>
      </c>
      <c r="E20" s="2" t="s">
        <v>3</v>
      </c>
      <c r="F20" s="2" t="s">
        <v>4</v>
      </c>
    </row>
    <row r="21" spans="2:9" ht="13.5">
      <c r="B21" s="8">
        <f>C21*D21</f>
        <v>0.2</v>
      </c>
      <c r="C21" s="5">
        <f>0.2/D21</f>
        <v>0.22206376871956196</v>
      </c>
      <c r="D21" s="4">
        <f>1-0.59*E21+0.11*POWER(E21,2)+0.05*POWER(E21,3)</f>
        <v>0.9006421945966987</v>
      </c>
      <c r="E21" s="4">
        <f>RADIANS(F21)</f>
        <v>0.17453292519943295</v>
      </c>
      <c r="F21" s="6">
        <v>10</v>
      </c>
      <c r="H21" s="1" t="s">
        <v>18</v>
      </c>
      <c r="I21" s="7"/>
    </row>
    <row r="22" spans="2:11" ht="13.5">
      <c r="B22" s="4">
        <f>C22*D22</f>
        <v>0.1538203796467038</v>
      </c>
      <c r="C22" s="5">
        <v>0.19</v>
      </c>
      <c r="D22" s="4">
        <f>1-0.59*E22+0.11*POWER(E22,2)+0.05*POWER(E22,3)</f>
        <v>0.8095809455089674</v>
      </c>
      <c r="E22" s="4">
        <f>RADIANS(F22)</f>
        <v>0.3490658503988659</v>
      </c>
      <c r="F22" s="6">
        <v>20</v>
      </c>
      <c r="H22" s="1" t="s">
        <v>19</v>
      </c>
      <c r="I22" s="9"/>
      <c r="K22" s="1" t="s">
        <v>20</v>
      </c>
    </row>
    <row r="23" spans="2:11" ht="13.5">
      <c r="B23" s="4">
        <f>C23*D23</f>
        <v>0.13839813290524303</v>
      </c>
      <c r="C23" s="5">
        <v>0.19</v>
      </c>
      <c r="D23" s="4">
        <f>1-0.59*E23+0.11*POWER(E23,2)+0.05*POWER(E23,3)</f>
        <v>0.7284112258170685</v>
      </c>
      <c r="E23" s="4">
        <f>RADIANS(F23)</f>
        <v>0.5235987755982988</v>
      </c>
      <c r="F23" s="6">
        <v>30</v>
      </c>
      <c r="K23" s="1" t="s">
        <v>25</v>
      </c>
    </row>
    <row r="24" spans="2:11" ht="13.5">
      <c r="B24" s="4">
        <f>C24*D24</f>
        <v>0.12515832163424015</v>
      </c>
      <c r="C24" s="5">
        <v>0.19</v>
      </c>
      <c r="D24" s="4">
        <f>1-0.59*E24+0.11*POWER(E24,2)+0.05*POWER(E24,3)</f>
        <v>0.6587280086012639</v>
      </c>
      <c r="E24" s="4">
        <f>RADIANS(F24)</f>
        <v>0.6981317007977318</v>
      </c>
      <c r="F24" s="6">
        <v>40</v>
      </c>
      <c r="K24" s="1" t="s">
        <v>26</v>
      </c>
    </row>
    <row r="25" ht="12.75">
      <c r="K25" s="1" t="s">
        <v>27</v>
      </c>
    </row>
    <row r="26" ht="12.75">
      <c r="K26" s="1" t="s">
        <v>21</v>
      </c>
    </row>
    <row r="27" ht="12.75">
      <c r="K27" s="1" t="s">
        <v>22</v>
      </c>
    </row>
    <row r="28" ht="12.75">
      <c r="K28" s="1" t="s">
        <v>23</v>
      </c>
    </row>
    <row r="29" ht="12.75">
      <c r="K29" s="1" t="s">
        <v>24</v>
      </c>
    </row>
    <row r="30" ht="12.75">
      <c r="A30" s="1" t="s">
        <v>16</v>
      </c>
    </row>
    <row r="31" ht="12.75">
      <c r="A31" s="1" t="s">
        <v>17</v>
      </c>
    </row>
  </sheetData>
  <autoFilter ref="B5:F5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transitionEvaluation="1" transitionEntry="1"/>
  <dimension ref="A1:W370"/>
  <sheetViews>
    <sheetView showGridLines="0" zoomScale="175" zoomScaleNormal="175" workbookViewId="0" topLeftCell="A1">
      <selection activeCell="D31" sqref="D31"/>
    </sheetView>
  </sheetViews>
  <sheetFormatPr defaultColWidth="12.57421875" defaultRowHeight="12.75"/>
  <cols>
    <col min="1" max="1" width="10.57421875" style="11" customWidth="1"/>
    <col min="2" max="2" width="7.7109375" style="11" bestFit="1" customWidth="1"/>
    <col min="3" max="3" width="12.00390625" style="11" bestFit="1" customWidth="1"/>
    <col min="4" max="4" width="12.57421875" style="11" bestFit="1" customWidth="1"/>
    <col min="5" max="5" width="9.8515625" style="11" customWidth="1"/>
    <col min="6" max="6" width="7.00390625" style="11" bestFit="1" customWidth="1"/>
    <col min="7" max="7" width="8.57421875" style="11" bestFit="1" customWidth="1"/>
    <col min="8" max="9" width="10.00390625" style="11" bestFit="1" customWidth="1"/>
    <col min="10" max="10" width="6.00390625" style="11" bestFit="1" customWidth="1"/>
    <col min="11" max="11" width="8.57421875" style="11" bestFit="1" customWidth="1"/>
    <col min="12" max="12" width="9.421875" style="11" bestFit="1" customWidth="1"/>
    <col min="13" max="13" width="7.00390625" style="11" bestFit="1" customWidth="1"/>
    <col min="14" max="14" width="8.57421875" style="11" bestFit="1" customWidth="1"/>
    <col min="15" max="15" width="8.28125" style="11" bestFit="1" customWidth="1"/>
    <col min="16" max="16" width="8.00390625" style="11" bestFit="1" customWidth="1"/>
    <col min="17" max="17" width="7.421875" style="11" bestFit="1" customWidth="1"/>
    <col min="18" max="18" width="8.00390625" style="11" hidden="1" customWidth="1"/>
    <col min="19" max="19" width="12.140625" style="11" bestFit="1" customWidth="1"/>
    <col min="20" max="20" width="12.00390625" style="11" bestFit="1" customWidth="1"/>
    <col min="21" max="21" width="8.421875" style="11" bestFit="1" customWidth="1"/>
    <col min="22" max="22" width="12.00390625" style="11" bestFit="1" customWidth="1"/>
    <col min="23" max="23" width="6.00390625" style="11" bestFit="1" customWidth="1"/>
    <col min="24" max="205" width="12.57421875" style="11" customWidth="1"/>
    <col min="206" max="206" width="2.28125" style="11" customWidth="1"/>
    <col min="207" max="16384" width="12.57421875" style="11" customWidth="1"/>
  </cols>
  <sheetData>
    <row r="1" spans="1:23" ht="11.25">
      <c r="A1" s="10" t="s">
        <v>28</v>
      </c>
      <c r="U1" s="12"/>
      <c r="V1" s="13"/>
      <c r="W1" s="12"/>
    </row>
    <row r="2" spans="1:23" ht="11.25">
      <c r="A2" s="14" t="s">
        <v>29</v>
      </c>
      <c r="H2" s="12"/>
      <c r="J2" s="12"/>
      <c r="K2" s="12"/>
      <c r="L2" s="12"/>
      <c r="M2" s="12"/>
      <c r="N2" s="12"/>
      <c r="O2" s="12"/>
      <c r="P2" s="12"/>
      <c r="Q2" s="12"/>
      <c r="R2" s="12" t="s">
        <v>30</v>
      </c>
      <c r="S2" s="12"/>
      <c r="T2" s="12"/>
      <c r="U2" s="12"/>
      <c r="V2" s="15"/>
      <c r="W2" s="12"/>
    </row>
    <row r="3" spans="1:21" ht="12" thickBot="1">
      <c r="A3" s="16" t="s">
        <v>31</v>
      </c>
      <c r="C3" s="17">
        <v>1367</v>
      </c>
      <c r="D3" s="11" t="s">
        <v>32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 t="s">
        <v>33</v>
      </c>
      <c r="S3" s="12"/>
      <c r="T3" s="12"/>
      <c r="U3" s="12"/>
    </row>
    <row r="4" spans="1:21" ht="11.25">
      <c r="A4" s="18" t="s">
        <v>34</v>
      </c>
      <c r="B4" s="19" t="s">
        <v>35</v>
      </c>
      <c r="C4" s="19" t="s">
        <v>34</v>
      </c>
      <c r="D4" s="19" t="s">
        <v>34</v>
      </c>
      <c r="E4" s="20" t="s">
        <v>36</v>
      </c>
      <c r="F4" s="12"/>
      <c r="G4" s="12"/>
      <c r="I4" s="13"/>
      <c r="P4" s="12"/>
      <c r="Q4" s="12"/>
      <c r="R4" s="12" t="s">
        <v>37</v>
      </c>
      <c r="S4" s="12"/>
      <c r="T4" s="12"/>
      <c r="U4" s="12"/>
    </row>
    <row r="5" spans="1:19" ht="11.25">
      <c r="A5" s="21" t="s">
        <v>38</v>
      </c>
      <c r="B5" s="22" t="s">
        <v>39</v>
      </c>
      <c r="C5" s="22" t="s">
        <v>40</v>
      </c>
      <c r="D5" s="22" t="s">
        <v>41</v>
      </c>
      <c r="E5" s="23" t="s">
        <v>41</v>
      </c>
      <c r="G5" s="24" t="s">
        <v>42</v>
      </c>
      <c r="H5" s="13"/>
      <c r="J5" s="13"/>
      <c r="K5" s="13"/>
      <c r="L5" s="13"/>
      <c r="M5" s="13"/>
      <c r="N5" s="13"/>
      <c r="O5" s="13"/>
      <c r="R5" s="12" t="s">
        <v>43</v>
      </c>
      <c r="S5" s="13"/>
    </row>
    <row r="6" spans="1:18" ht="11.25">
      <c r="A6" s="21" t="s">
        <v>44</v>
      </c>
      <c r="B6" s="25"/>
      <c r="C6" s="22" t="s">
        <v>45</v>
      </c>
      <c r="D6" s="22" t="s">
        <v>45</v>
      </c>
      <c r="E6" s="23" t="s">
        <v>45</v>
      </c>
      <c r="R6" s="26">
        <f>ACOS((SIN(PI()/180*D12)*SIN(PI()/180*C8)-SIN(PI()/180*D19))/(COS(PI()/180*D12)*COS(PI()/180*C8)))*180/PI()</f>
        <v>103.88461638485373</v>
      </c>
    </row>
    <row r="7" spans="1:21" ht="11.25">
      <c r="A7" s="27"/>
      <c r="B7" s="28"/>
      <c r="C7" s="29" t="s">
        <v>46</v>
      </c>
      <c r="D7" s="29" t="s">
        <v>47</v>
      </c>
      <c r="E7" s="30" t="s">
        <v>47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31"/>
      <c r="T7" s="13"/>
      <c r="U7" s="32"/>
    </row>
    <row r="8" spans="1:21" ht="12" thickBot="1">
      <c r="A8" s="33">
        <v>7</v>
      </c>
      <c r="B8" s="34">
        <v>202</v>
      </c>
      <c r="C8" s="34">
        <v>28.9</v>
      </c>
      <c r="D8" s="35">
        <v>-116.9</v>
      </c>
      <c r="E8" s="36">
        <v>-120</v>
      </c>
      <c r="F8" s="26"/>
      <c r="G8" s="37" t="s">
        <v>48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31"/>
      <c r="T8" s="13"/>
      <c r="U8" s="32"/>
    </row>
    <row r="9" spans="3:21" ht="12" thickBot="1">
      <c r="C9" s="34">
        <f>37+12/60+17/3600</f>
        <v>37.20472222222222</v>
      </c>
      <c r="F9" s="26"/>
      <c r="G9" s="37" t="s">
        <v>49</v>
      </c>
      <c r="H9" s="26"/>
      <c r="I9" s="26"/>
      <c r="L9" s="26"/>
      <c r="M9" s="26"/>
      <c r="N9" s="26"/>
      <c r="O9" s="26"/>
      <c r="P9" s="26"/>
      <c r="Q9" s="26"/>
      <c r="R9" s="26"/>
      <c r="S9" s="31"/>
      <c r="T9" s="13"/>
      <c r="U9" s="32"/>
    </row>
    <row r="10" spans="1:21" ht="11.25">
      <c r="A10" s="38" t="s">
        <v>50</v>
      </c>
      <c r="B10" s="39"/>
      <c r="C10" s="39"/>
      <c r="D10" s="40">
        <f>ACOS(SIN(PI()/180*C8)*SIN(PI()/180*D19)+COS(PI()/180*D19)*COS(PI()/180*C8)*COS(PI()/180*D18))*180/PI()</f>
        <v>71.5194608472081</v>
      </c>
      <c r="E10" s="20" t="s">
        <v>45</v>
      </c>
      <c r="F10" s="26"/>
      <c r="G10" s="37" t="s">
        <v>51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31"/>
      <c r="T10" s="13"/>
      <c r="U10" s="32"/>
    </row>
    <row r="11" spans="1:21" ht="11.25">
      <c r="A11" s="41" t="s">
        <v>52</v>
      </c>
      <c r="B11" s="42"/>
      <c r="C11" s="42"/>
      <c r="D11" s="43">
        <f>IF(D18&lt;0,-R6,R6)</f>
        <v>103.88461638485373</v>
      </c>
      <c r="E11" s="23" t="s">
        <v>45</v>
      </c>
      <c r="F11" s="26"/>
      <c r="G11" s="37" t="s">
        <v>53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31"/>
      <c r="T11" s="13"/>
      <c r="U11" s="32"/>
    </row>
    <row r="12" spans="1:21" ht="11.25">
      <c r="A12" s="41" t="s">
        <v>54</v>
      </c>
      <c r="B12" s="42"/>
      <c r="C12" s="42"/>
      <c r="D12" s="43">
        <f>(90-D10)</f>
        <v>18.480539152791906</v>
      </c>
      <c r="E12" s="23" t="s">
        <v>45</v>
      </c>
      <c r="F12" s="26"/>
      <c r="G12" s="37" t="s">
        <v>55</v>
      </c>
      <c r="H12" s="26"/>
      <c r="I12" s="26"/>
      <c r="J12" s="26"/>
      <c r="K12" s="26"/>
      <c r="M12" s="26"/>
      <c r="N12" s="26"/>
      <c r="O12" s="26"/>
      <c r="P12" s="26"/>
      <c r="Q12" s="26"/>
      <c r="R12" s="26"/>
      <c r="S12" s="31"/>
      <c r="T12" s="13"/>
      <c r="U12" s="32"/>
    </row>
    <row r="13" spans="1:21" ht="11.25">
      <c r="A13" s="41" t="s">
        <v>56</v>
      </c>
      <c r="B13" s="42"/>
      <c r="C13" s="42"/>
      <c r="D13" s="43">
        <f>2/15*D20</f>
        <v>13.59989366302581</v>
      </c>
      <c r="E13" s="23" t="s">
        <v>44</v>
      </c>
      <c r="F13" s="26"/>
      <c r="G13" s="37" t="s">
        <v>57</v>
      </c>
      <c r="H13" s="26"/>
      <c r="I13" s="26"/>
      <c r="J13" s="26"/>
      <c r="M13" s="26"/>
      <c r="N13" s="26"/>
      <c r="O13" s="26"/>
      <c r="P13" s="26"/>
      <c r="Q13" s="26"/>
      <c r="R13" s="26"/>
      <c r="S13" s="31"/>
      <c r="T13" s="13"/>
      <c r="U13" s="32"/>
    </row>
    <row r="14" spans="1:21" ht="11.25">
      <c r="A14" s="41" t="s">
        <v>58</v>
      </c>
      <c r="B14" s="42"/>
      <c r="C14" s="42"/>
      <c r="D14" s="43">
        <f>(2*PI()*(B8-1))/365</f>
        <v>3.4600554705290327</v>
      </c>
      <c r="E14" s="23" t="s">
        <v>59</v>
      </c>
      <c r="F14" s="26"/>
      <c r="G14" s="37" t="s">
        <v>60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31"/>
      <c r="T14" s="13"/>
      <c r="U14" s="32"/>
    </row>
    <row r="15" spans="1:21" ht="11.25">
      <c r="A15" s="41" t="s">
        <v>61</v>
      </c>
      <c r="B15" s="42"/>
      <c r="C15" s="42"/>
      <c r="D15" s="43">
        <f>(0.000075+0.001868*COS(D14)-0.032077*SIN(D14)-0.014615*COS(2*D14)-0.04089*SIN(2*D14))*229.18</f>
        <v>-6.35363042494548</v>
      </c>
      <c r="E15" s="23" t="s">
        <v>62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31"/>
      <c r="T15" s="13"/>
      <c r="U15" s="32"/>
    </row>
    <row r="16" spans="1:21" ht="11.25">
      <c r="A16" s="41" t="s">
        <v>63</v>
      </c>
      <c r="B16" s="42"/>
      <c r="C16" s="42"/>
      <c r="D16" s="43">
        <f>4*(E8-D8)</f>
        <v>-12.399999999999977</v>
      </c>
      <c r="E16" s="23" t="s">
        <v>62</v>
      </c>
      <c r="F16" s="44" t="s">
        <v>64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31"/>
      <c r="T16" s="13"/>
      <c r="U16" s="32"/>
    </row>
    <row r="17" spans="1:21" ht="11.25">
      <c r="A17" s="41" t="s">
        <v>65</v>
      </c>
      <c r="B17" s="42"/>
      <c r="C17" s="42"/>
      <c r="D17" s="43">
        <f>(A8+D15/60+D16/60)</f>
        <v>6.687439492917576</v>
      </c>
      <c r="E17" s="23" t="s">
        <v>44</v>
      </c>
      <c r="F17" s="45" t="s">
        <v>66</v>
      </c>
      <c r="H17" s="26"/>
      <c r="I17" s="26"/>
      <c r="J17" s="26"/>
      <c r="K17" s="26"/>
      <c r="L17" s="26"/>
      <c r="N17" s="26"/>
      <c r="O17" s="26"/>
      <c r="P17" s="26"/>
      <c r="Q17" s="26"/>
      <c r="R17" s="26"/>
      <c r="S17" s="31"/>
      <c r="T17" s="13"/>
      <c r="U17" s="32"/>
    </row>
    <row r="18" spans="1:21" ht="11.25">
      <c r="A18" s="41" t="s">
        <v>67</v>
      </c>
      <c r="B18" s="42"/>
      <c r="C18" s="42"/>
      <c r="D18" s="43">
        <f>15*(12-D17)</f>
        <v>79.68840760623637</v>
      </c>
      <c r="E18" s="23" t="s">
        <v>45</v>
      </c>
      <c r="F18" s="26"/>
      <c r="G18" s="26"/>
      <c r="H18" s="26"/>
      <c r="I18" s="26"/>
      <c r="J18" s="26"/>
      <c r="K18" s="26"/>
      <c r="L18" s="26"/>
      <c r="N18" s="26"/>
      <c r="O18" s="26"/>
      <c r="P18" s="26"/>
      <c r="Q18" s="26"/>
      <c r="R18" s="26"/>
      <c r="S18" s="31"/>
      <c r="T18" s="13"/>
      <c r="U18" s="32"/>
    </row>
    <row r="19" spans="1:21" ht="11.25">
      <c r="A19" s="41" t="s">
        <v>68</v>
      </c>
      <c r="B19" s="42"/>
      <c r="C19" s="42"/>
      <c r="D19" s="43">
        <f>(0.006918-0.399912*COS(D14)+0.070257*SIN(D14)-0.006758*COS(2*D14)+0.000907*SIN(2*D14)-0.002697*COS(3*D14)+0.00148*SIN(3*D14))*180/PI()</f>
        <v>20.636710882632716</v>
      </c>
      <c r="E19" s="23" t="s">
        <v>45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31"/>
      <c r="T19" s="13"/>
      <c r="U19" s="32"/>
    </row>
    <row r="20" spans="1:21" ht="11.25">
      <c r="A20" s="41" t="s">
        <v>69</v>
      </c>
      <c r="B20" s="42"/>
      <c r="C20" s="42"/>
      <c r="D20" s="43">
        <f>ACOS(-TAN(PI()/180*C8)*TAN(PI()/180*D19))*180/PI()</f>
        <v>101.99920247269358</v>
      </c>
      <c r="E20" s="23" t="s">
        <v>45</v>
      </c>
      <c r="F20" s="26"/>
      <c r="G20" s="46" t="s">
        <v>70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31"/>
      <c r="T20" s="13"/>
      <c r="U20" s="32"/>
    </row>
    <row r="21" spans="1:21" ht="11.25">
      <c r="A21" s="41" t="s">
        <v>69</v>
      </c>
      <c r="B21" s="42"/>
      <c r="C21" s="42"/>
      <c r="D21" s="43">
        <f>12-D20/15</f>
        <v>5.200053168487094</v>
      </c>
      <c r="E21" s="23" t="s">
        <v>44</v>
      </c>
      <c r="F21" s="47" t="s">
        <v>71</v>
      </c>
      <c r="H21" s="4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31"/>
      <c r="T21" s="13"/>
      <c r="U21" s="32"/>
    </row>
    <row r="22" spans="1:21" ht="11.25">
      <c r="A22" s="41" t="s">
        <v>72</v>
      </c>
      <c r="B22" s="42"/>
      <c r="C22" s="42"/>
      <c r="D22" s="48">
        <f>1.00011+0.034221*COS(D14)+0.00128*SIN(D14)+0.000719*COS(2*D14)+0.000077*SIN(2*D14)</f>
        <v>0.9678327468488904</v>
      </c>
      <c r="E22" s="23" t="s">
        <v>73</v>
      </c>
      <c r="F22" s="26" t="s">
        <v>74</v>
      </c>
      <c r="G22" s="26"/>
      <c r="H22" s="49">
        <v>38919</v>
      </c>
      <c r="I22" s="26"/>
      <c r="J22" s="26"/>
      <c r="K22" s="26"/>
      <c r="M22" s="26"/>
      <c r="N22" s="26"/>
      <c r="O22" s="26"/>
      <c r="P22" s="26"/>
      <c r="Q22" s="26"/>
      <c r="R22" s="26"/>
      <c r="S22" s="31"/>
      <c r="T22" s="13"/>
      <c r="U22" s="32"/>
    </row>
    <row r="23" spans="1:21" ht="11.25">
      <c r="A23" s="41" t="s">
        <v>75</v>
      </c>
      <c r="B23" s="42"/>
      <c r="C23" s="42"/>
      <c r="D23" s="25">
        <f>(D22)^(-0.5)</f>
        <v>1.0164823540397103</v>
      </c>
      <c r="E23" s="23" t="s">
        <v>76</v>
      </c>
      <c r="F23" s="26" t="s">
        <v>77</v>
      </c>
      <c r="G23" s="26"/>
      <c r="H23" s="50">
        <f>H22-DATE(YEAR(H22),1,1)+1</f>
        <v>202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31"/>
      <c r="T23" s="13"/>
      <c r="U23" s="32"/>
    </row>
    <row r="24" spans="1:21" ht="12" thickBot="1">
      <c r="A24" s="51" t="s">
        <v>78</v>
      </c>
      <c r="B24" s="52"/>
      <c r="C24" s="52"/>
      <c r="D24" s="53">
        <f>IF(($C$3*COS(PI()/180*D10)*D22)&lt;0,0,$C$3*COS(PI()/180*D10)*D22)</f>
        <v>419.376567249718</v>
      </c>
      <c r="E24" s="54" t="s">
        <v>79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31"/>
      <c r="T24" s="13"/>
      <c r="U24" s="32"/>
    </row>
    <row r="25" spans="1:21" ht="11.25">
      <c r="A25" s="12" t="s">
        <v>80</v>
      </c>
      <c r="B25" s="16" t="s">
        <v>81</v>
      </c>
      <c r="C25" s="55"/>
      <c r="D25" s="55"/>
      <c r="E25" s="56"/>
      <c r="F25" s="26"/>
      <c r="G25" s="26"/>
      <c r="H25" s="26"/>
      <c r="I25" s="26"/>
      <c r="J25" s="26"/>
      <c r="K25" s="26"/>
      <c r="M25" s="26"/>
      <c r="N25" s="26"/>
      <c r="O25" s="26"/>
      <c r="P25" s="26"/>
      <c r="Q25" s="26"/>
      <c r="R25" s="26"/>
      <c r="S25" s="31"/>
      <c r="T25" s="13"/>
      <c r="U25" s="32"/>
    </row>
    <row r="26" spans="7:21" ht="11.25"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1"/>
      <c r="T26" s="13"/>
      <c r="U26" s="32"/>
    </row>
    <row r="27" spans="1:21" ht="11.25">
      <c r="A27" s="55"/>
      <c r="B27" s="55"/>
      <c r="C27" s="55"/>
      <c r="D27" s="55"/>
      <c r="E27" s="5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1"/>
      <c r="T27" s="13"/>
      <c r="U27" s="32"/>
    </row>
    <row r="28" spans="1:21" ht="11.25">
      <c r="A28" s="55"/>
      <c r="B28" s="55"/>
      <c r="C28" s="55"/>
      <c r="D28" s="55"/>
      <c r="E28" s="5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1"/>
      <c r="T28" s="13"/>
      <c r="U28" s="32"/>
    </row>
    <row r="29" spans="1:21" ht="11.25">
      <c r="A29" s="55"/>
      <c r="B29" s="55"/>
      <c r="C29" s="55"/>
      <c r="D29" s="55"/>
      <c r="E29" s="5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31"/>
      <c r="T29" s="13"/>
      <c r="U29" s="32"/>
    </row>
    <row r="30" spans="1:21" ht="11.25">
      <c r="A30" s="55"/>
      <c r="B30" s="55"/>
      <c r="C30" s="55"/>
      <c r="D30" s="55"/>
      <c r="E30" s="5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31"/>
      <c r="T30" s="13"/>
      <c r="U30" s="32"/>
    </row>
    <row r="31" spans="1:21" ht="11.25">
      <c r="A31" s="55"/>
      <c r="B31" s="55"/>
      <c r="C31" s="55"/>
      <c r="D31" s="55"/>
      <c r="E31" s="5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31"/>
      <c r="T31" s="13"/>
      <c r="U31" s="32"/>
    </row>
    <row r="32" spans="1:21" ht="11.25">
      <c r="A32" s="55"/>
      <c r="B32" s="55"/>
      <c r="C32" s="55"/>
      <c r="D32" s="55"/>
      <c r="E32" s="5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31"/>
      <c r="T32" s="13"/>
      <c r="U32" s="32"/>
    </row>
    <row r="33" spans="1:21" ht="11.25">
      <c r="A33" s="55"/>
      <c r="B33" s="55"/>
      <c r="C33" s="55"/>
      <c r="D33" s="55"/>
      <c r="E33" s="5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31"/>
      <c r="T33" s="13"/>
      <c r="U33" s="32"/>
    </row>
    <row r="34" spans="1:21" ht="11.25">
      <c r="A34" s="55"/>
      <c r="B34" s="55"/>
      <c r="C34" s="55"/>
      <c r="D34" s="55"/>
      <c r="E34" s="5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31"/>
      <c r="T34" s="13"/>
      <c r="U34" s="32"/>
    </row>
    <row r="35" spans="1:21" ht="11.25">
      <c r="A35" s="55"/>
      <c r="B35" s="55"/>
      <c r="C35" s="55"/>
      <c r="D35" s="55"/>
      <c r="E35" s="5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31"/>
      <c r="T35" s="13"/>
      <c r="U35" s="32"/>
    </row>
    <row r="36" spans="1:21" ht="11.25">
      <c r="A36" s="55"/>
      <c r="B36" s="55"/>
      <c r="C36" s="55"/>
      <c r="D36" s="55"/>
      <c r="E36" s="5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31"/>
      <c r="T36" s="13"/>
      <c r="U36" s="32"/>
    </row>
    <row r="37" spans="1:21" ht="11.25">
      <c r="A37" s="55"/>
      <c r="B37" s="55"/>
      <c r="C37" s="55"/>
      <c r="D37" s="55"/>
      <c r="E37" s="5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31"/>
      <c r="T37" s="13"/>
      <c r="U37" s="32"/>
    </row>
    <row r="38" spans="1:21" ht="11.25">
      <c r="A38" s="55"/>
      <c r="B38" s="55"/>
      <c r="C38" s="55"/>
      <c r="D38" s="55"/>
      <c r="E38" s="5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31"/>
      <c r="T38" s="13"/>
      <c r="U38" s="32"/>
    </row>
    <row r="39" spans="1:21" ht="11.25">
      <c r="A39" s="55"/>
      <c r="B39" s="55"/>
      <c r="C39" s="55"/>
      <c r="D39" s="55"/>
      <c r="E39" s="5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31"/>
      <c r="T39" s="13"/>
      <c r="U39" s="32"/>
    </row>
    <row r="40" spans="1:21" ht="11.25">
      <c r="A40" s="55"/>
      <c r="B40" s="55"/>
      <c r="C40" s="55"/>
      <c r="D40" s="55"/>
      <c r="E40" s="5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31"/>
      <c r="T40" s="13"/>
      <c r="U40" s="32"/>
    </row>
    <row r="41" spans="1:21" ht="11.25">
      <c r="A41" s="55"/>
      <c r="B41" s="55"/>
      <c r="C41" s="55"/>
      <c r="D41" s="55"/>
      <c r="E41" s="5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31"/>
      <c r="T41" s="13"/>
      <c r="U41" s="32"/>
    </row>
    <row r="42" spans="1:21" ht="11.25">
      <c r="A42" s="55"/>
      <c r="B42" s="55"/>
      <c r="C42" s="55"/>
      <c r="D42" s="55"/>
      <c r="E42" s="5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31"/>
      <c r="T42" s="13"/>
      <c r="U42" s="32"/>
    </row>
    <row r="43" spans="1:21" ht="11.25">
      <c r="A43" s="55"/>
      <c r="B43" s="55"/>
      <c r="C43" s="55"/>
      <c r="D43" s="55"/>
      <c r="E43" s="5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31"/>
      <c r="T43" s="13"/>
      <c r="U43" s="32"/>
    </row>
    <row r="44" spans="1:21" ht="11.25">
      <c r="A44" s="55"/>
      <c r="B44" s="55"/>
      <c r="C44" s="55"/>
      <c r="D44" s="55"/>
      <c r="E44" s="5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31"/>
      <c r="T44" s="13"/>
      <c r="U44" s="32"/>
    </row>
    <row r="45" spans="1:21" ht="11.25">
      <c r="A45" s="55"/>
      <c r="B45" s="55"/>
      <c r="C45" s="55"/>
      <c r="D45" s="55"/>
      <c r="E45" s="5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31"/>
      <c r="T45" s="13"/>
      <c r="U45" s="32"/>
    </row>
    <row r="46" spans="1:21" ht="11.25">
      <c r="A46" s="55"/>
      <c r="B46" s="55"/>
      <c r="C46" s="55"/>
      <c r="D46" s="55"/>
      <c r="E46" s="5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31"/>
      <c r="T46" s="13"/>
      <c r="U46" s="32"/>
    </row>
    <row r="47" spans="1:21" ht="11.25">
      <c r="A47" s="55"/>
      <c r="B47" s="55"/>
      <c r="C47" s="55"/>
      <c r="D47" s="55"/>
      <c r="E47" s="5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31"/>
      <c r="T47" s="13"/>
      <c r="U47" s="32"/>
    </row>
    <row r="48" spans="1:21" ht="11.25">
      <c r="A48" s="55"/>
      <c r="B48" s="55"/>
      <c r="C48" s="55"/>
      <c r="D48" s="55"/>
      <c r="E48" s="5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31"/>
      <c r="T48" s="13"/>
      <c r="U48" s="32"/>
    </row>
    <row r="49" spans="1:21" ht="11.25">
      <c r="A49" s="55"/>
      <c r="B49" s="55"/>
      <c r="C49" s="55"/>
      <c r="D49" s="55"/>
      <c r="E49" s="5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31"/>
      <c r="T49" s="13"/>
      <c r="U49" s="32"/>
    </row>
    <row r="50" spans="1:21" ht="11.25">
      <c r="A50" s="55"/>
      <c r="B50" s="55"/>
      <c r="C50" s="55"/>
      <c r="D50" s="55"/>
      <c r="E50" s="5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31"/>
      <c r="T50" s="13"/>
      <c r="U50" s="32"/>
    </row>
    <row r="51" spans="1:21" ht="11.25">
      <c r="A51" s="55"/>
      <c r="B51" s="55"/>
      <c r="C51" s="55"/>
      <c r="D51" s="55"/>
      <c r="E51" s="5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31"/>
      <c r="T51" s="13"/>
      <c r="U51" s="32"/>
    </row>
    <row r="52" spans="1:21" ht="11.25">
      <c r="A52" s="55"/>
      <c r="B52" s="55"/>
      <c r="C52" s="55"/>
      <c r="D52" s="55"/>
      <c r="E52" s="5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31"/>
      <c r="T52" s="13"/>
      <c r="U52" s="32"/>
    </row>
    <row r="53" spans="1:21" ht="11.25">
      <c r="A53" s="55"/>
      <c r="B53" s="55"/>
      <c r="C53" s="55"/>
      <c r="D53" s="55"/>
      <c r="E53" s="5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31"/>
      <c r="T53" s="13"/>
      <c r="U53" s="32"/>
    </row>
    <row r="54" spans="1:21" ht="11.25">
      <c r="A54" s="55"/>
      <c r="B54" s="55"/>
      <c r="C54" s="55"/>
      <c r="D54" s="55"/>
      <c r="E54" s="5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31"/>
      <c r="T54" s="13"/>
      <c r="U54" s="32"/>
    </row>
    <row r="55" spans="1:21" ht="11.25">
      <c r="A55" s="55"/>
      <c r="B55" s="55"/>
      <c r="C55" s="55"/>
      <c r="D55" s="55"/>
      <c r="E55" s="5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31"/>
      <c r="T55" s="13"/>
      <c r="U55" s="32"/>
    </row>
    <row r="56" spans="1:21" ht="11.25">
      <c r="A56" s="55"/>
      <c r="B56" s="55"/>
      <c r="C56" s="55"/>
      <c r="D56" s="55"/>
      <c r="E56" s="5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31"/>
      <c r="T56" s="13"/>
      <c r="U56" s="32"/>
    </row>
    <row r="57" spans="1:21" ht="11.25">
      <c r="A57" s="55"/>
      <c r="B57" s="55"/>
      <c r="C57" s="55"/>
      <c r="D57" s="55"/>
      <c r="E57" s="5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31"/>
      <c r="T57" s="13"/>
      <c r="U57" s="32"/>
    </row>
    <row r="58" spans="1:21" ht="11.25">
      <c r="A58" s="55"/>
      <c r="B58" s="55"/>
      <c r="C58" s="55"/>
      <c r="D58" s="55"/>
      <c r="E58" s="5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31"/>
      <c r="T58" s="13"/>
      <c r="U58" s="32"/>
    </row>
    <row r="59" spans="1:21" ht="11.25">
      <c r="A59" s="55"/>
      <c r="B59" s="55"/>
      <c r="C59" s="55"/>
      <c r="D59" s="55"/>
      <c r="E59" s="5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31"/>
      <c r="T59" s="13"/>
      <c r="U59" s="32"/>
    </row>
    <row r="60" spans="1:21" ht="11.25">
      <c r="A60" s="55"/>
      <c r="B60" s="55"/>
      <c r="C60" s="55"/>
      <c r="D60" s="55"/>
      <c r="E60" s="5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31"/>
      <c r="T60" s="13"/>
      <c r="U60" s="32"/>
    </row>
    <row r="61" spans="1:21" ht="11.25">
      <c r="A61" s="55"/>
      <c r="B61" s="55"/>
      <c r="C61" s="55"/>
      <c r="D61" s="55"/>
      <c r="E61" s="5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31"/>
      <c r="T61" s="13"/>
      <c r="U61" s="32"/>
    </row>
    <row r="62" spans="1:21" ht="11.25">
      <c r="A62" s="55"/>
      <c r="B62" s="55"/>
      <c r="C62" s="55"/>
      <c r="D62" s="55"/>
      <c r="E62" s="5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31"/>
      <c r="T62" s="13"/>
      <c r="U62" s="32"/>
    </row>
    <row r="63" spans="1:21" ht="11.25">
      <c r="A63" s="55"/>
      <c r="B63" s="55"/>
      <c r="C63" s="55"/>
      <c r="D63" s="55"/>
      <c r="E63" s="5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31"/>
      <c r="T63" s="13"/>
      <c r="U63" s="32"/>
    </row>
    <row r="64" spans="1:21" ht="11.25">
      <c r="A64" s="55"/>
      <c r="B64" s="55"/>
      <c r="C64" s="55"/>
      <c r="D64" s="55"/>
      <c r="E64" s="5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31"/>
      <c r="T64" s="13"/>
      <c r="U64" s="32"/>
    </row>
    <row r="65" spans="1:21" ht="11.25">
      <c r="A65" s="55"/>
      <c r="B65" s="55"/>
      <c r="C65" s="55"/>
      <c r="D65" s="55"/>
      <c r="E65" s="5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31"/>
      <c r="T65" s="13"/>
      <c r="U65" s="32"/>
    </row>
    <row r="66" spans="1:21" ht="11.25">
      <c r="A66" s="55"/>
      <c r="B66" s="55"/>
      <c r="C66" s="55"/>
      <c r="D66" s="55"/>
      <c r="E66" s="5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31"/>
      <c r="T66" s="13"/>
      <c r="U66" s="32"/>
    </row>
    <row r="67" spans="1:21" ht="11.25">
      <c r="A67" s="55"/>
      <c r="B67" s="55"/>
      <c r="C67" s="55"/>
      <c r="D67" s="55"/>
      <c r="E67" s="5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31"/>
      <c r="T67" s="13"/>
      <c r="U67" s="32"/>
    </row>
    <row r="68" spans="1:21" ht="11.25">
      <c r="A68" s="55"/>
      <c r="B68" s="55"/>
      <c r="C68" s="55"/>
      <c r="D68" s="55"/>
      <c r="E68" s="5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31"/>
      <c r="T68" s="13"/>
      <c r="U68" s="32"/>
    </row>
    <row r="69" spans="1:21" ht="11.25">
      <c r="A69" s="55"/>
      <c r="B69" s="55"/>
      <c r="C69" s="55"/>
      <c r="D69" s="55"/>
      <c r="E69" s="5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31"/>
      <c r="T69" s="13"/>
      <c r="U69" s="32"/>
    </row>
    <row r="70" spans="1:21" ht="11.25">
      <c r="A70" s="55"/>
      <c r="B70" s="55"/>
      <c r="C70" s="55"/>
      <c r="D70" s="55"/>
      <c r="E70" s="5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31"/>
      <c r="T70" s="13"/>
      <c r="U70" s="32"/>
    </row>
    <row r="71" spans="1:21" ht="11.25">
      <c r="A71" s="55"/>
      <c r="B71" s="55"/>
      <c r="C71" s="55"/>
      <c r="D71" s="55"/>
      <c r="E71" s="5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31"/>
      <c r="T71" s="13"/>
      <c r="U71" s="32"/>
    </row>
    <row r="72" spans="1:21" ht="11.25">
      <c r="A72" s="55"/>
      <c r="B72" s="55"/>
      <c r="C72" s="55"/>
      <c r="D72" s="55"/>
      <c r="E72" s="5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31"/>
      <c r="T72" s="13"/>
      <c r="U72" s="32"/>
    </row>
    <row r="73" spans="1:21" ht="11.25">
      <c r="A73" s="55"/>
      <c r="B73" s="55"/>
      <c r="C73" s="55"/>
      <c r="D73" s="55"/>
      <c r="E73" s="5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31"/>
      <c r="T73" s="13"/>
      <c r="U73" s="32"/>
    </row>
    <row r="74" spans="1:21" ht="11.25">
      <c r="A74" s="55"/>
      <c r="B74" s="55"/>
      <c r="C74" s="55"/>
      <c r="D74" s="55"/>
      <c r="E74" s="5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31"/>
      <c r="T74" s="13"/>
      <c r="U74" s="32"/>
    </row>
    <row r="75" spans="1:21" ht="11.25">
      <c r="A75" s="55"/>
      <c r="B75" s="55"/>
      <c r="C75" s="55"/>
      <c r="D75" s="55"/>
      <c r="E75" s="5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31"/>
      <c r="T75" s="13"/>
      <c r="U75" s="32"/>
    </row>
    <row r="76" spans="1:21" ht="11.25">
      <c r="A76" s="55"/>
      <c r="B76" s="55"/>
      <c r="C76" s="55"/>
      <c r="D76" s="55"/>
      <c r="E76" s="5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31"/>
      <c r="T76" s="13"/>
      <c r="U76" s="32"/>
    </row>
    <row r="77" spans="1:21" ht="11.25">
      <c r="A77" s="55"/>
      <c r="B77" s="55"/>
      <c r="C77" s="55"/>
      <c r="D77" s="55"/>
      <c r="E77" s="5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31"/>
      <c r="T77" s="13"/>
      <c r="U77" s="32"/>
    </row>
    <row r="78" spans="1:21" ht="11.25">
      <c r="A78" s="55"/>
      <c r="B78" s="55"/>
      <c r="C78" s="55"/>
      <c r="D78" s="55"/>
      <c r="E78" s="5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31"/>
      <c r="T78" s="13"/>
      <c r="U78" s="32"/>
    </row>
    <row r="79" spans="1:21" ht="11.25">
      <c r="A79" s="55"/>
      <c r="B79" s="55"/>
      <c r="C79" s="55"/>
      <c r="D79" s="55"/>
      <c r="E79" s="5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31"/>
      <c r="T79" s="13"/>
      <c r="U79" s="32"/>
    </row>
    <row r="80" spans="1:21" ht="11.25">
      <c r="A80" s="55"/>
      <c r="B80" s="55"/>
      <c r="C80" s="55"/>
      <c r="D80" s="55"/>
      <c r="E80" s="5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31"/>
      <c r="T80" s="13"/>
      <c r="U80" s="32"/>
    </row>
    <row r="81" spans="1:21" ht="11.25">
      <c r="A81" s="55"/>
      <c r="B81" s="55"/>
      <c r="C81" s="55"/>
      <c r="D81" s="55"/>
      <c r="E81" s="5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31"/>
      <c r="T81" s="13"/>
      <c r="U81" s="32"/>
    </row>
    <row r="82" spans="1:21" ht="11.25">
      <c r="A82" s="55"/>
      <c r="B82" s="55"/>
      <c r="C82" s="55"/>
      <c r="D82" s="55"/>
      <c r="E82" s="5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31"/>
      <c r="T82" s="13"/>
      <c r="U82" s="32"/>
    </row>
    <row r="83" spans="1:21" ht="11.25">
      <c r="A83" s="55"/>
      <c r="B83" s="55"/>
      <c r="C83" s="55"/>
      <c r="D83" s="55"/>
      <c r="E83" s="5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31"/>
      <c r="T83" s="13"/>
      <c r="U83" s="32"/>
    </row>
    <row r="84" spans="1:21" ht="11.25">
      <c r="A84" s="55"/>
      <c r="B84" s="55"/>
      <c r="C84" s="55"/>
      <c r="D84" s="55"/>
      <c r="E84" s="5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31"/>
      <c r="T84" s="13"/>
      <c r="U84" s="32"/>
    </row>
    <row r="85" spans="1:21" ht="11.25">
      <c r="A85" s="55"/>
      <c r="B85" s="55"/>
      <c r="C85" s="55"/>
      <c r="D85" s="55"/>
      <c r="E85" s="5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31"/>
      <c r="T85" s="13"/>
      <c r="U85" s="32"/>
    </row>
    <row r="86" spans="1:21" ht="11.25">
      <c r="A86" s="55"/>
      <c r="B86" s="55"/>
      <c r="C86" s="55"/>
      <c r="D86" s="55"/>
      <c r="E86" s="5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31"/>
      <c r="T86" s="13"/>
      <c r="U86" s="32"/>
    </row>
    <row r="87" spans="1:21" ht="11.25">
      <c r="A87" s="55"/>
      <c r="B87" s="55"/>
      <c r="C87" s="55"/>
      <c r="D87" s="55"/>
      <c r="E87" s="5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31"/>
      <c r="T87" s="13"/>
      <c r="U87" s="32"/>
    </row>
    <row r="88" spans="1:21" ht="11.25">
      <c r="A88" s="55"/>
      <c r="B88" s="55"/>
      <c r="C88" s="55"/>
      <c r="D88" s="55"/>
      <c r="E88" s="5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31"/>
      <c r="T88" s="13"/>
      <c r="U88" s="32"/>
    </row>
    <row r="89" spans="1:21" ht="11.25">
      <c r="A89" s="55"/>
      <c r="B89" s="55"/>
      <c r="C89" s="55"/>
      <c r="D89" s="55"/>
      <c r="E89" s="5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31"/>
      <c r="T89" s="13"/>
      <c r="U89" s="32"/>
    </row>
    <row r="90" spans="1:21" ht="11.25">
      <c r="A90" s="55"/>
      <c r="B90" s="55"/>
      <c r="C90" s="55"/>
      <c r="D90" s="55"/>
      <c r="E90" s="5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31"/>
      <c r="T90" s="13"/>
      <c r="U90" s="32"/>
    </row>
    <row r="91" spans="1:21" ht="11.25">
      <c r="A91" s="55"/>
      <c r="B91" s="55"/>
      <c r="C91" s="55"/>
      <c r="D91" s="55"/>
      <c r="E91" s="5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31"/>
      <c r="T91" s="13"/>
      <c r="U91" s="32"/>
    </row>
    <row r="92" spans="1:21" ht="11.25">
      <c r="A92" s="55"/>
      <c r="B92" s="55"/>
      <c r="C92" s="55"/>
      <c r="D92" s="55"/>
      <c r="E92" s="5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31"/>
      <c r="T92" s="13"/>
      <c r="U92" s="32"/>
    </row>
    <row r="93" spans="1:21" ht="11.25">
      <c r="A93" s="55"/>
      <c r="B93" s="55"/>
      <c r="C93" s="55"/>
      <c r="D93" s="55"/>
      <c r="E93" s="5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31"/>
      <c r="T93" s="13"/>
      <c r="U93" s="32"/>
    </row>
    <row r="94" spans="1:21" ht="11.25">
      <c r="A94" s="55"/>
      <c r="B94" s="55"/>
      <c r="C94" s="55"/>
      <c r="D94" s="55"/>
      <c r="E94" s="5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31"/>
      <c r="T94" s="13"/>
      <c r="U94" s="32"/>
    </row>
    <row r="95" spans="1:21" ht="11.25">
      <c r="A95" s="55"/>
      <c r="B95" s="55"/>
      <c r="C95" s="55"/>
      <c r="D95" s="55"/>
      <c r="E95" s="5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31"/>
      <c r="T95" s="13"/>
      <c r="U95" s="32"/>
    </row>
    <row r="96" spans="1:21" ht="11.25">
      <c r="A96" s="55"/>
      <c r="B96" s="55"/>
      <c r="C96" s="55"/>
      <c r="D96" s="55"/>
      <c r="E96" s="5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31"/>
      <c r="T96" s="13"/>
      <c r="U96" s="32"/>
    </row>
    <row r="97" spans="1:17" ht="11.25">
      <c r="A97" s="55"/>
      <c r="C97" s="55"/>
      <c r="D97" s="55"/>
      <c r="E97" s="5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</row>
    <row r="98" spans="1:17" ht="11.25">
      <c r="A98" s="55"/>
      <c r="C98" s="55"/>
      <c r="D98" s="55"/>
      <c r="E98" s="5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</row>
    <row r="99" spans="1:17" ht="11.25">
      <c r="A99" s="55"/>
      <c r="C99" s="55"/>
      <c r="D99" s="55"/>
      <c r="E99" s="5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</row>
    <row r="100" spans="1:17" ht="11.25">
      <c r="A100" s="55"/>
      <c r="C100" s="55"/>
      <c r="D100" s="55"/>
      <c r="E100" s="5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</row>
    <row r="101" spans="1:17" ht="11.25">
      <c r="A101" s="55"/>
      <c r="C101" s="55"/>
      <c r="D101" s="55"/>
      <c r="E101" s="5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</row>
    <row r="102" spans="1:17" ht="11.25">
      <c r="A102" s="55"/>
      <c r="C102" s="55"/>
      <c r="D102" s="55"/>
      <c r="E102" s="5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</row>
    <row r="103" spans="1:17" ht="11.25">
      <c r="A103" s="55"/>
      <c r="C103" s="55"/>
      <c r="D103" s="55"/>
      <c r="E103" s="5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1:17" ht="11.25">
      <c r="A104" s="55"/>
      <c r="C104" s="55"/>
      <c r="D104" s="55"/>
      <c r="E104" s="5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</row>
    <row r="105" spans="1:17" ht="11.25">
      <c r="A105" s="55"/>
      <c r="C105" s="55"/>
      <c r="D105" s="55"/>
      <c r="E105" s="5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</row>
    <row r="106" spans="1:17" ht="11.25">
      <c r="A106" s="55"/>
      <c r="C106" s="55"/>
      <c r="D106" s="55"/>
      <c r="E106" s="5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</row>
    <row r="107" spans="1:17" ht="11.25">
      <c r="A107" s="55"/>
      <c r="C107" s="55"/>
      <c r="D107" s="55"/>
      <c r="E107" s="5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</row>
    <row r="108" spans="1:17" ht="11.25">
      <c r="A108" s="55"/>
      <c r="C108" s="55"/>
      <c r="D108" s="55"/>
      <c r="E108" s="5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</row>
    <row r="109" spans="1:17" ht="11.25">
      <c r="A109" s="55"/>
      <c r="C109" s="55"/>
      <c r="D109" s="55"/>
      <c r="E109" s="5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</row>
    <row r="110" spans="1:17" ht="11.25">
      <c r="A110" s="55"/>
      <c r="C110" s="55"/>
      <c r="D110" s="55"/>
      <c r="E110" s="5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</row>
    <row r="111" spans="1:17" ht="11.25">
      <c r="A111" s="55"/>
      <c r="C111" s="55"/>
      <c r="D111" s="55"/>
      <c r="E111" s="5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</row>
    <row r="112" spans="1:17" ht="11.25">
      <c r="A112" s="55"/>
      <c r="C112" s="55"/>
      <c r="D112" s="55"/>
      <c r="E112" s="5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</row>
    <row r="113" spans="1:17" ht="11.25">
      <c r="A113" s="55"/>
      <c r="C113" s="55"/>
      <c r="D113" s="55"/>
      <c r="E113" s="5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</row>
    <row r="114" spans="1:17" ht="11.25">
      <c r="A114" s="55"/>
      <c r="C114" s="55"/>
      <c r="D114" s="55"/>
      <c r="E114" s="5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</row>
    <row r="115" spans="1:17" ht="11.25">
      <c r="A115" s="55"/>
      <c r="C115" s="55"/>
      <c r="D115" s="55"/>
      <c r="E115" s="5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</row>
    <row r="116" spans="1:17" ht="11.25">
      <c r="A116" s="55"/>
      <c r="C116" s="55"/>
      <c r="D116" s="55"/>
      <c r="E116" s="5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</row>
    <row r="117" spans="1:17" ht="11.25">
      <c r="A117" s="55"/>
      <c r="C117" s="55"/>
      <c r="D117" s="55"/>
      <c r="E117" s="5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</row>
    <row r="118" spans="1:17" ht="11.25">
      <c r="A118" s="55"/>
      <c r="C118" s="55"/>
      <c r="D118" s="55"/>
      <c r="E118" s="5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</row>
    <row r="119" spans="1:17" ht="11.25">
      <c r="A119" s="55"/>
      <c r="C119" s="55"/>
      <c r="D119" s="55"/>
      <c r="E119" s="5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</row>
    <row r="120" spans="1:17" ht="11.25">
      <c r="A120" s="55"/>
      <c r="C120" s="55"/>
      <c r="D120" s="55"/>
      <c r="E120" s="5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</row>
    <row r="121" spans="1:17" ht="11.25">
      <c r="A121" s="55"/>
      <c r="C121" s="55"/>
      <c r="D121" s="55"/>
      <c r="E121" s="5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</row>
    <row r="122" spans="1:17" ht="11.25">
      <c r="A122" s="55"/>
      <c r="C122" s="55"/>
      <c r="D122" s="55"/>
      <c r="E122" s="5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</row>
    <row r="123" spans="1:17" ht="11.25">
      <c r="A123" s="55"/>
      <c r="C123" s="55"/>
      <c r="D123" s="55"/>
      <c r="E123" s="5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</row>
    <row r="124" spans="1:17" ht="11.25">
      <c r="A124" s="55"/>
      <c r="C124" s="55"/>
      <c r="D124" s="55"/>
      <c r="E124" s="5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</row>
    <row r="125" spans="1:17" ht="11.25">
      <c r="A125" s="55"/>
      <c r="C125" s="55"/>
      <c r="D125" s="55"/>
      <c r="E125" s="5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</row>
    <row r="126" spans="1:17" ht="11.25">
      <c r="A126" s="55"/>
      <c r="C126" s="55"/>
      <c r="D126" s="55"/>
      <c r="E126" s="5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</row>
    <row r="127" spans="1:17" ht="11.25">
      <c r="A127" s="55"/>
      <c r="C127" s="55"/>
      <c r="D127" s="55"/>
      <c r="E127" s="5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</row>
    <row r="128" spans="1:17" ht="11.25">
      <c r="A128" s="55"/>
      <c r="C128" s="55"/>
      <c r="D128" s="55"/>
      <c r="E128" s="5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</row>
    <row r="129" spans="1:17" ht="11.25">
      <c r="A129" s="55"/>
      <c r="C129" s="55"/>
      <c r="D129" s="55"/>
      <c r="E129" s="5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</row>
    <row r="130" spans="1:17" ht="11.25">
      <c r="A130" s="55"/>
      <c r="C130" s="55"/>
      <c r="D130" s="55"/>
      <c r="E130" s="5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</row>
    <row r="131" spans="1:17" ht="11.25">
      <c r="A131" s="55"/>
      <c r="C131" s="55"/>
      <c r="D131" s="55"/>
      <c r="E131" s="5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</row>
    <row r="132" spans="1:17" ht="11.25">
      <c r="A132" s="55"/>
      <c r="C132" s="55"/>
      <c r="D132" s="55"/>
      <c r="E132" s="5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</row>
    <row r="133" spans="1:17" ht="11.25">
      <c r="A133" s="55"/>
      <c r="C133" s="55"/>
      <c r="D133" s="55"/>
      <c r="E133" s="5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</row>
    <row r="134" spans="1:17" ht="11.25">
      <c r="A134" s="55"/>
      <c r="C134" s="55"/>
      <c r="D134" s="55"/>
      <c r="E134" s="5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</row>
    <row r="135" spans="1:17" ht="11.25">
      <c r="A135" s="55"/>
      <c r="C135" s="55"/>
      <c r="D135" s="55"/>
      <c r="E135" s="5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</row>
    <row r="136" spans="1:17" ht="11.25">
      <c r="A136" s="55"/>
      <c r="C136" s="55"/>
      <c r="D136" s="55"/>
      <c r="E136" s="5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</row>
    <row r="137" spans="1:17" ht="11.25">
      <c r="A137" s="55"/>
      <c r="C137" s="55"/>
      <c r="D137" s="55"/>
      <c r="E137" s="5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</row>
    <row r="138" spans="1:17" ht="11.25">
      <c r="A138" s="55"/>
      <c r="C138" s="55"/>
      <c r="D138" s="55"/>
      <c r="E138" s="5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</row>
    <row r="139" spans="1:17" ht="11.25">
      <c r="A139" s="55"/>
      <c r="C139" s="55"/>
      <c r="D139" s="55"/>
      <c r="E139" s="5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</row>
    <row r="140" spans="1:17" ht="11.25">
      <c r="A140" s="55"/>
      <c r="C140" s="55"/>
      <c r="D140" s="55"/>
      <c r="E140" s="5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</row>
    <row r="141" spans="1:17" ht="11.25">
      <c r="A141" s="55"/>
      <c r="C141" s="55"/>
      <c r="D141" s="55"/>
      <c r="E141" s="5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</row>
    <row r="142" spans="1:17" ht="11.25">
      <c r="A142" s="55"/>
      <c r="C142" s="55"/>
      <c r="D142" s="55"/>
      <c r="E142" s="5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</row>
    <row r="143" spans="1:17" ht="11.25">
      <c r="A143" s="55"/>
      <c r="C143" s="55"/>
      <c r="D143" s="55"/>
      <c r="E143" s="5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</row>
    <row r="144" spans="1:17" ht="11.25">
      <c r="A144" s="55"/>
      <c r="C144" s="55"/>
      <c r="D144" s="55"/>
      <c r="E144" s="5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</row>
    <row r="145" spans="1:17" ht="11.25">
      <c r="A145" s="55"/>
      <c r="C145" s="55"/>
      <c r="D145" s="55"/>
      <c r="E145" s="5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</row>
    <row r="146" spans="1:17" ht="11.25">
      <c r="A146" s="55"/>
      <c r="C146" s="55"/>
      <c r="D146" s="55"/>
      <c r="E146" s="5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</row>
    <row r="147" spans="1:17" ht="11.25">
      <c r="A147" s="55"/>
      <c r="C147" s="55"/>
      <c r="D147" s="55"/>
      <c r="E147" s="5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</row>
    <row r="148" spans="1:17" ht="11.25">
      <c r="A148" s="55"/>
      <c r="C148" s="55"/>
      <c r="D148" s="55"/>
      <c r="E148" s="5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</row>
    <row r="149" spans="1:17" ht="11.25">
      <c r="A149" s="55"/>
      <c r="C149" s="55"/>
      <c r="D149" s="55"/>
      <c r="E149" s="5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</row>
    <row r="150" spans="1:17" ht="11.25">
      <c r="A150" s="55"/>
      <c r="C150" s="55"/>
      <c r="D150" s="55"/>
      <c r="E150" s="5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</row>
    <row r="151" spans="1:17" ht="11.25">
      <c r="A151" s="55"/>
      <c r="C151" s="55"/>
      <c r="D151" s="55"/>
      <c r="E151" s="5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</row>
    <row r="152" spans="1:17" ht="11.25">
      <c r="A152" s="55"/>
      <c r="C152" s="55"/>
      <c r="D152" s="55"/>
      <c r="E152" s="5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</row>
    <row r="153" spans="1:17" ht="11.25">
      <c r="A153" s="55"/>
      <c r="C153" s="55"/>
      <c r="D153" s="55"/>
      <c r="E153" s="5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</row>
    <row r="154" spans="1:17" ht="11.25">
      <c r="A154" s="55"/>
      <c r="C154" s="55"/>
      <c r="D154" s="55"/>
      <c r="E154" s="5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</row>
    <row r="155" spans="1:17" ht="11.25">
      <c r="A155" s="55"/>
      <c r="C155" s="55"/>
      <c r="D155" s="55"/>
      <c r="E155" s="5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</row>
    <row r="156" spans="1:17" ht="11.25">
      <c r="A156" s="55"/>
      <c r="C156" s="55"/>
      <c r="D156" s="55"/>
      <c r="E156" s="5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</row>
    <row r="157" spans="1:17" ht="11.25">
      <c r="A157" s="55"/>
      <c r="C157" s="55"/>
      <c r="D157" s="55"/>
      <c r="E157" s="5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</row>
    <row r="158" spans="1:17" ht="11.25">
      <c r="A158" s="55"/>
      <c r="C158" s="55"/>
      <c r="D158" s="55"/>
      <c r="E158" s="5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</row>
    <row r="159" spans="1:17" ht="11.25">
      <c r="A159" s="55"/>
      <c r="C159" s="55"/>
      <c r="D159" s="55"/>
      <c r="E159" s="5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</row>
    <row r="160" spans="1:17" ht="11.25">
      <c r="A160" s="55"/>
      <c r="C160" s="55"/>
      <c r="D160" s="55"/>
      <c r="E160" s="5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</row>
    <row r="161" spans="1:17" ht="11.25">
      <c r="A161" s="55"/>
      <c r="C161" s="55"/>
      <c r="D161" s="55"/>
      <c r="E161" s="5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</row>
    <row r="162" spans="1:17" ht="11.25">
      <c r="A162" s="55"/>
      <c r="C162" s="55"/>
      <c r="D162" s="55"/>
      <c r="E162" s="5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</row>
    <row r="163" spans="1:17" ht="11.25">
      <c r="A163" s="55"/>
      <c r="C163" s="55"/>
      <c r="D163" s="55"/>
      <c r="E163" s="5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</row>
    <row r="164" spans="1:17" ht="11.25">
      <c r="A164" s="55"/>
      <c r="C164" s="55"/>
      <c r="D164" s="55"/>
      <c r="E164" s="5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</row>
    <row r="165" spans="1:17" ht="11.25">
      <c r="A165" s="55"/>
      <c r="C165" s="55"/>
      <c r="D165" s="55"/>
      <c r="E165" s="5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</row>
    <row r="166" spans="1:17" ht="11.25">
      <c r="A166" s="55"/>
      <c r="C166" s="55"/>
      <c r="D166" s="55"/>
      <c r="E166" s="5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</row>
    <row r="167" spans="1:17" ht="11.25">
      <c r="A167" s="55"/>
      <c r="C167" s="55"/>
      <c r="D167" s="55"/>
      <c r="E167" s="5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</row>
    <row r="168" spans="1:17" ht="11.25">
      <c r="A168" s="55"/>
      <c r="C168" s="55"/>
      <c r="D168" s="55"/>
      <c r="E168" s="5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</row>
    <row r="169" spans="1:17" ht="11.25">
      <c r="A169" s="55"/>
      <c r="C169" s="55"/>
      <c r="D169" s="55"/>
      <c r="E169" s="5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</row>
    <row r="170" spans="1:17" ht="11.25">
      <c r="A170" s="55"/>
      <c r="C170" s="55"/>
      <c r="D170" s="55"/>
      <c r="E170" s="5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</row>
    <row r="171" spans="1:17" ht="11.25">
      <c r="A171" s="55"/>
      <c r="C171" s="55"/>
      <c r="D171" s="55"/>
      <c r="E171" s="5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</row>
    <row r="172" spans="1:17" ht="11.25">
      <c r="A172" s="55"/>
      <c r="C172" s="55"/>
      <c r="D172" s="55"/>
      <c r="E172" s="5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</row>
    <row r="173" spans="1:17" ht="11.25">
      <c r="A173" s="55"/>
      <c r="C173" s="55"/>
      <c r="D173" s="55"/>
      <c r="E173" s="5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</row>
    <row r="174" spans="1:17" ht="11.25">
      <c r="A174" s="55"/>
      <c r="C174" s="55"/>
      <c r="D174" s="55"/>
      <c r="E174" s="5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</row>
    <row r="175" spans="1:17" ht="11.25">
      <c r="A175" s="55"/>
      <c r="C175" s="55"/>
      <c r="D175" s="55"/>
      <c r="E175" s="5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</row>
    <row r="176" spans="1:17" ht="11.25">
      <c r="A176" s="55"/>
      <c r="C176" s="55"/>
      <c r="D176" s="55"/>
      <c r="E176" s="5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</row>
    <row r="177" spans="1:17" ht="11.25">
      <c r="A177" s="55"/>
      <c r="C177" s="55"/>
      <c r="D177" s="55"/>
      <c r="E177" s="5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</row>
    <row r="178" spans="1:17" ht="11.25">
      <c r="A178" s="55"/>
      <c r="C178" s="55"/>
      <c r="D178" s="55"/>
      <c r="E178" s="5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</row>
    <row r="179" spans="1:17" ht="11.25">
      <c r="A179" s="55"/>
      <c r="C179" s="55"/>
      <c r="D179" s="55"/>
      <c r="E179" s="5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</row>
    <row r="180" spans="1:17" ht="11.25">
      <c r="A180" s="55"/>
      <c r="C180" s="55"/>
      <c r="D180" s="55"/>
      <c r="E180" s="5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</row>
    <row r="181" spans="1:17" ht="11.25">
      <c r="A181" s="55"/>
      <c r="C181" s="55"/>
      <c r="D181" s="55"/>
      <c r="E181" s="5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</row>
    <row r="182" spans="1:17" ht="11.25">
      <c r="A182" s="55"/>
      <c r="C182" s="55"/>
      <c r="D182" s="55"/>
      <c r="E182" s="5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</row>
    <row r="183" spans="1:17" ht="11.25">
      <c r="A183" s="55"/>
      <c r="C183" s="55"/>
      <c r="D183" s="55"/>
      <c r="E183" s="5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</row>
    <row r="184" spans="1:17" ht="11.25">
      <c r="A184" s="55"/>
      <c r="C184" s="55"/>
      <c r="D184" s="55"/>
      <c r="E184" s="5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</row>
    <row r="185" spans="1:17" ht="11.25">
      <c r="A185" s="55"/>
      <c r="C185" s="55"/>
      <c r="D185" s="55"/>
      <c r="E185" s="5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</row>
    <row r="186" spans="1:17" ht="11.25">
      <c r="A186" s="55"/>
      <c r="C186" s="55"/>
      <c r="D186" s="55"/>
      <c r="E186" s="5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</row>
    <row r="187" spans="1:17" ht="11.25">
      <c r="A187" s="55"/>
      <c r="C187" s="55"/>
      <c r="D187" s="55"/>
      <c r="E187" s="5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</row>
    <row r="188" spans="1:17" ht="11.25">
      <c r="A188" s="55"/>
      <c r="C188" s="55"/>
      <c r="D188" s="55"/>
      <c r="E188" s="5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</row>
    <row r="189" spans="1:17" ht="11.25">
      <c r="A189" s="55"/>
      <c r="C189" s="55"/>
      <c r="D189" s="55"/>
      <c r="E189" s="5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</row>
    <row r="190" spans="1:17" ht="11.25">
      <c r="A190" s="55"/>
      <c r="C190" s="55"/>
      <c r="D190" s="55"/>
      <c r="E190" s="5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</row>
    <row r="191" spans="1:17" ht="11.25">
      <c r="A191" s="55"/>
      <c r="C191" s="55"/>
      <c r="D191" s="55"/>
      <c r="E191" s="5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</row>
    <row r="192" spans="1:17" ht="11.25">
      <c r="A192" s="55"/>
      <c r="C192" s="55"/>
      <c r="D192" s="55"/>
      <c r="E192" s="5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</row>
    <row r="193" spans="1:17" ht="11.25">
      <c r="A193" s="55"/>
      <c r="C193" s="55"/>
      <c r="D193" s="55"/>
      <c r="E193" s="5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</row>
    <row r="194" spans="1:17" ht="11.25">
      <c r="A194" s="55"/>
      <c r="C194" s="55"/>
      <c r="D194" s="55"/>
      <c r="E194" s="5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</row>
    <row r="195" spans="1:17" ht="11.25">
      <c r="A195" s="55"/>
      <c r="C195" s="55"/>
      <c r="D195" s="55"/>
      <c r="E195" s="5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</row>
    <row r="196" spans="1:17" ht="11.25">
      <c r="A196" s="55"/>
      <c r="C196" s="55"/>
      <c r="D196" s="55"/>
      <c r="E196" s="5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</row>
    <row r="197" spans="1:17" ht="11.25">
      <c r="A197" s="55"/>
      <c r="C197" s="55"/>
      <c r="D197" s="55"/>
      <c r="E197" s="5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</row>
    <row r="198" spans="1:17" ht="11.25">
      <c r="A198" s="55"/>
      <c r="C198" s="55"/>
      <c r="D198" s="55"/>
      <c r="E198" s="5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</row>
    <row r="199" spans="1:17" ht="11.25">
      <c r="A199" s="55"/>
      <c r="C199" s="55"/>
      <c r="D199" s="55"/>
      <c r="E199" s="5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</row>
    <row r="200" spans="1:17" ht="11.25">
      <c r="A200" s="55"/>
      <c r="C200" s="55"/>
      <c r="D200" s="55"/>
      <c r="E200" s="5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</row>
    <row r="201" spans="1:17" ht="11.25">
      <c r="A201" s="55"/>
      <c r="C201" s="55"/>
      <c r="D201" s="55"/>
      <c r="E201" s="5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</row>
    <row r="202" spans="1:17" ht="11.25">
      <c r="A202" s="55"/>
      <c r="C202" s="55"/>
      <c r="D202" s="55"/>
      <c r="E202" s="5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</row>
    <row r="203" spans="1:17" ht="11.25">
      <c r="A203" s="55"/>
      <c r="C203" s="55"/>
      <c r="D203" s="55"/>
      <c r="E203" s="5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</row>
    <row r="204" spans="1:17" ht="11.25">
      <c r="A204" s="55"/>
      <c r="C204" s="55"/>
      <c r="D204" s="55"/>
      <c r="E204" s="5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</row>
    <row r="205" spans="1:17" ht="11.25">
      <c r="A205" s="55"/>
      <c r="C205" s="55"/>
      <c r="D205" s="55"/>
      <c r="E205" s="5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</row>
    <row r="206" spans="1:17" ht="11.25">
      <c r="A206" s="55"/>
      <c r="C206" s="55"/>
      <c r="D206" s="55"/>
      <c r="E206" s="5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</row>
    <row r="207" spans="1:17" ht="11.25">
      <c r="A207" s="55"/>
      <c r="C207" s="55"/>
      <c r="D207" s="55"/>
      <c r="E207" s="5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</row>
    <row r="208" spans="1:17" ht="11.25">
      <c r="A208" s="55"/>
      <c r="C208" s="55"/>
      <c r="D208" s="55"/>
      <c r="E208" s="5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</row>
    <row r="209" spans="1:17" ht="11.25">
      <c r="A209" s="55"/>
      <c r="C209" s="55"/>
      <c r="D209" s="55"/>
      <c r="E209" s="5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</row>
    <row r="210" spans="1:17" ht="11.25">
      <c r="A210" s="55"/>
      <c r="C210" s="55"/>
      <c r="D210" s="55"/>
      <c r="E210" s="5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</row>
    <row r="211" spans="1:17" ht="11.25">
      <c r="A211" s="55"/>
      <c r="C211" s="55"/>
      <c r="D211" s="55"/>
      <c r="E211" s="5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</row>
    <row r="212" spans="1:17" ht="11.25">
      <c r="A212" s="55"/>
      <c r="C212" s="55"/>
      <c r="D212" s="55"/>
      <c r="E212" s="5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</row>
    <row r="213" spans="1:17" ht="11.25">
      <c r="A213" s="55"/>
      <c r="C213" s="55"/>
      <c r="D213" s="55"/>
      <c r="E213" s="5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</row>
    <row r="214" spans="1:17" ht="11.25">
      <c r="A214" s="55"/>
      <c r="C214" s="55"/>
      <c r="D214" s="55"/>
      <c r="E214" s="5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</row>
    <row r="215" spans="1:17" ht="11.25">
      <c r="A215" s="55"/>
      <c r="C215" s="55"/>
      <c r="D215" s="55"/>
      <c r="E215" s="5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</row>
    <row r="216" spans="1:17" ht="11.25">
      <c r="A216" s="55"/>
      <c r="C216" s="55"/>
      <c r="D216" s="55"/>
      <c r="E216" s="5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</row>
    <row r="217" spans="1:17" ht="11.25">
      <c r="A217" s="55"/>
      <c r="C217" s="55"/>
      <c r="D217" s="55"/>
      <c r="E217" s="5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</row>
    <row r="218" spans="1:17" ht="11.25">
      <c r="A218" s="55"/>
      <c r="C218" s="55"/>
      <c r="D218" s="55"/>
      <c r="E218" s="5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</row>
    <row r="219" spans="1:17" ht="11.25">
      <c r="A219" s="55"/>
      <c r="C219" s="55"/>
      <c r="D219" s="55"/>
      <c r="E219" s="5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</row>
    <row r="220" spans="1:17" ht="11.25">
      <c r="A220" s="55"/>
      <c r="C220" s="55"/>
      <c r="D220" s="55"/>
      <c r="E220" s="5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</row>
    <row r="221" spans="1:17" ht="11.25">
      <c r="A221" s="55"/>
      <c r="C221" s="55"/>
      <c r="D221" s="55"/>
      <c r="E221" s="5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</row>
    <row r="222" spans="1:17" ht="11.25">
      <c r="A222" s="55"/>
      <c r="C222" s="55"/>
      <c r="D222" s="55"/>
      <c r="E222" s="5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</row>
    <row r="223" spans="1:17" ht="11.25">
      <c r="A223" s="55"/>
      <c r="C223" s="55"/>
      <c r="D223" s="55"/>
      <c r="E223" s="5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</row>
    <row r="224" spans="1:17" ht="11.25">
      <c r="A224" s="55"/>
      <c r="C224" s="55"/>
      <c r="D224" s="55"/>
      <c r="E224" s="5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</row>
    <row r="225" spans="1:17" ht="11.25">
      <c r="A225" s="55"/>
      <c r="C225" s="55"/>
      <c r="D225" s="55"/>
      <c r="E225" s="5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</row>
    <row r="226" spans="1:17" ht="11.25">
      <c r="A226" s="55"/>
      <c r="C226" s="55"/>
      <c r="D226" s="55"/>
      <c r="E226" s="5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</row>
    <row r="227" spans="1:17" ht="11.25">
      <c r="A227" s="55"/>
      <c r="C227" s="55"/>
      <c r="D227" s="55"/>
      <c r="E227" s="5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</row>
    <row r="228" spans="1:17" ht="11.25">
      <c r="A228" s="55"/>
      <c r="C228" s="55"/>
      <c r="D228" s="55"/>
      <c r="E228" s="5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</row>
    <row r="229" spans="1:17" ht="11.25">
      <c r="A229" s="55"/>
      <c r="C229" s="55"/>
      <c r="D229" s="55"/>
      <c r="E229" s="5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</row>
    <row r="230" spans="1:17" ht="11.25">
      <c r="A230" s="55"/>
      <c r="C230" s="55"/>
      <c r="D230" s="55"/>
      <c r="E230" s="5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</row>
    <row r="231" spans="1:17" ht="11.25">
      <c r="A231" s="55"/>
      <c r="C231" s="55"/>
      <c r="D231" s="55"/>
      <c r="E231" s="5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</row>
    <row r="232" spans="1:17" ht="11.25">
      <c r="A232" s="55"/>
      <c r="C232" s="55"/>
      <c r="D232" s="55"/>
      <c r="E232" s="5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</row>
    <row r="233" spans="1:17" ht="11.25">
      <c r="A233" s="55"/>
      <c r="C233" s="55"/>
      <c r="D233" s="55"/>
      <c r="E233" s="5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</row>
    <row r="234" spans="1:17" ht="11.25">
      <c r="A234" s="55"/>
      <c r="C234" s="55"/>
      <c r="D234" s="55"/>
      <c r="E234" s="5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</row>
    <row r="235" spans="1:17" ht="11.25">
      <c r="A235" s="55"/>
      <c r="C235" s="55"/>
      <c r="D235" s="55"/>
      <c r="E235" s="5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</row>
    <row r="236" spans="1:17" ht="11.25">
      <c r="A236" s="55"/>
      <c r="C236" s="55"/>
      <c r="D236" s="55"/>
      <c r="E236" s="5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</row>
    <row r="237" spans="1:17" ht="11.25">
      <c r="A237" s="55"/>
      <c r="C237" s="55"/>
      <c r="D237" s="55"/>
      <c r="E237" s="5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</row>
    <row r="238" spans="1:17" ht="11.25">
      <c r="A238" s="55"/>
      <c r="C238" s="55"/>
      <c r="D238" s="55"/>
      <c r="E238" s="5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</row>
    <row r="239" spans="1:17" ht="11.25">
      <c r="A239" s="55"/>
      <c r="C239" s="55"/>
      <c r="D239" s="55"/>
      <c r="E239" s="5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</row>
    <row r="240" spans="1:17" ht="11.25">
      <c r="A240" s="55"/>
      <c r="C240" s="55"/>
      <c r="D240" s="55"/>
      <c r="E240" s="5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</row>
    <row r="241" spans="1:17" ht="11.25">
      <c r="A241" s="55"/>
      <c r="C241" s="55"/>
      <c r="D241" s="55"/>
      <c r="E241" s="5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</row>
    <row r="242" spans="1:17" ht="11.25">
      <c r="A242" s="55"/>
      <c r="C242" s="55"/>
      <c r="D242" s="55"/>
      <c r="E242" s="5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</row>
    <row r="243" spans="1:17" ht="11.25">
      <c r="A243" s="55"/>
      <c r="C243" s="55"/>
      <c r="D243" s="55"/>
      <c r="E243" s="5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</row>
    <row r="244" spans="1:17" ht="11.25">
      <c r="A244" s="55"/>
      <c r="C244" s="55"/>
      <c r="D244" s="55"/>
      <c r="E244" s="5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</row>
    <row r="245" spans="1:17" ht="11.25">
      <c r="A245" s="55"/>
      <c r="C245" s="55"/>
      <c r="D245" s="55"/>
      <c r="E245" s="5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</row>
    <row r="246" spans="1:17" ht="11.25">
      <c r="A246" s="55"/>
      <c r="C246" s="55"/>
      <c r="D246" s="55"/>
      <c r="E246" s="5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</row>
    <row r="247" spans="1:17" ht="11.25">
      <c r="A247" s="55"/>
      <c r="C247" s="55"/>
      <c r="D247" s="55"/>
      <c r="E247" s="5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</row>
    <row r="248" spans="1:17" ht="11.25">
      <c r="A248" s="55"/>
      <c r="C248" s="55"/>
      <c r="D248" s="55"/>
      <c r="E248" s="5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</row>
    <row r="249" spans="1:17" ht="11.25">
      <c r="A249" s="55"/>
      <c r="C249" s="55"/>
      <c r="D249" s="55"/>
      <c r="E249" s="5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</row>
    <row r="250" spans="1:17" ht="11.25">
      <c r="A250" s="55"/>
      <c r="C250" s="55"/>
      <c r="D250" s="55"/>
      <c r="E250" s="5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</row>
    <row r="251" spans="1:17" ht="11.25">
      <c r="A251" s="55"/>
      <c r="C251" s="55"/>
      <c r="D251" s="55"/>
      <c r="E251" s="5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</row>
    <row r="252" spans="1:17" ht="11.25">
      <c r="A252" s="55"/>
      <c r="C252" s="55"/>
      <c r="D252" s="55"/>
      <c r="E252" s="5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</row>
    <row r="253" spans="1:17" ht="11.25">
      <c r="A253" s="55"/>
      <c r="C253" s="55"/>
      <c r="D253" s="55"/>
      <c r="E253" s="5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</row>
    <row r="254" spans="1:17" ht="11.25">
      <c r="A254" s="55"/>
      <c r="C254" s="55"/>
      <c r="D254" s="55"/>
      <c r="E254" s="5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</row>
    <row r="255" spans="1:17" ht="11.25">
      <c r="A255" s="55"/>
      <c r="C255" s="55"/>
      <c r="D255" s="55"/>
      <c r="E255" s="5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</row>
    <row r="256" spans="1:17" ht="11.25">
      <c r="A256" s="55"/>
      <c r="C256" s="55"/>
      <c r="D256" s="55"/>
      <c r="E256" s="5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</row>
    <row r="257" spans="1:17" ht="11.25">
      <c r="A257" s="55"/>
      <c r="C257" s="55"/>
      <c r="D257" s="55"/>
      <c r="E257" s="5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</row>
    <row r="258" spans="1:17" ht="11.25">
      <c r="A258" s="55"/>
      <c r="C258" s="55"/>
      <c r="D258" s="55"/>
      <c r="E258" s="5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</row>
    <row r="259" spans="1:17" ht="11.25">
      <c r="A259" s="55"/>
      <c r="C259" s="55"/>
      <c r="D259" s="55"/>
      <c r="E259" s="5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</row>
    <row r="260" spans="1:17" ht="11.25">
      <c r="A260" s="55"/>
      <c r="C260" s="55"/>
      <c r="D260" s="55"/>
      <c r="E260" s="5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</row>
    <row r="261" spans="1:17" ht="11.25">
      <c r="A261" s="55"/>
      <c r="C261" s="55"/>
      <c r="D261" s="55"/>
      <c r="E261" s="5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</row>
    <row r="262" spans="1:17" ht="11.25">
      <c r="A262" s="55"/>
      <c r="C262" s="55"/>
      <c r="D262" s="55"/>
      <c r="E262" s="5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</row>
    <row r="263" spans="1:17" ht="11.25">
      <c r="A263" s="55"/>
      <c r="C263" s="55"/>
      <c r="D263" s="55"/>
      <c r="E263" s="5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</row>
    <row r="264" spans="1:17" ht="11.25">
      <c r="A264" s="55"/>
      <c r="C264" s="55"/>
      <c r="D264" s="55"/>
      <c r="E264" s="5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</row>
    <row r="265" spans="1:17" ht="11.25">
      <c r="A265" s="55"/>
      <c r="C265" s="55"/>
      <c r="D265" s="55"/>
      <c r="E265" s="5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</row>
    <row r="266" spans="1:17" ht="11.25">
      <c r="A266" s="55"/>
      <c r="C266" s="55"/>
      <c r="D266" s="55"/>
      <c r="E266" s="5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</row>
    <row r="267" spans="1:17" ht="11.25">
      <c r="A267" s="55"/>
      <c r="C267" s="55"/>
      <c r="D267" s="55"/>
      <c r="E267" s="5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</row>
    <row r="268" spans="1:17" ht="11.25">
      <c r="A268" s="55"/>
      <c r="C268" s="55"/>
      <c r="D268" s="55"/>
      <c r="E268" s="5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</row>
    <row r="269" spans="1:17" ht="11.25">
      <c r="A269" s="55"/>
      <c r="C269" s="55"/>
      <c r="D269" s="55"/>
      <c r="E269" s="5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</row>
    <row r="270" spans="1:17" ht="11.25">
      <c r="A270" s="55"/>
      <c r="C270" s="55"/>
      <c r="D270" s="55"/>
      <c r="E270" s="5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</row>
    <row r="271" spans="1:17" ht="11.25">
      <c r="A271" s="55"/>
      <c r="C271" s="55"/>
      <c r="D271" s="55"/>
      <c r="E271" s="5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</row>
    <row r="272" spans="1:17" ht="11.25">
      <c r="A272" s="55"/>
      <c r="C272" s="55"/>
      <c r="D272" s="55"/>
      <c r="E272" s="5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</row>
    <row r="273" spans="1:17" ht="11.25">
      <c r="A273" s="55"/>
      <c r="C273" s="55"/>
      <c r="D273" s="55"/>
      <c r="E273" s="5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</row>
    <row r="274" spans="1:17" ht="11.25">
      <c r="A274" s="55"/>
      <c r="C274" s="55"/>
      <c r="D274" s="55"/>
      <c r="E274" s="5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</row>
    <row r="275" spans="1:17" ht="11.25">
      <c r="A275" s="55"/>
      <c r="C275" s="55"/>
      <c r="D275" s="55"/>
      <c r="E275" s="5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</row>
    <row r="276" spans="1:17" ht="11.25">
      <c r="A276" s="55"/>
      <c r="C276" s="55"/>
      <c r="D276" s="55"/>
      <c r="E276" s="5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</row>
    <row r="277" spans="1:17" ht="11.25">
      <c r="A277" s="55"/>
      <c r="C277" s="55"/>
      <c r="D277" s="55"/>
      <c r="E277" s="5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</row>
    <row r="278" spans="1:17" ht="11.25">
      <c r="A278" s="55"/>
      <c r="C278" s="55"/>
      <c r="D278" s="55"/>
      <c r="E278" s="5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</row>
    <row r="279" spans="1:17" ht="11.25">
      <c r="A279" s="55"/>
      <c r="C279" s="55"/>
      <c r="D279" s="55"/>
      <c r="E279" s="5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</row>
    <row r="280" spans="1:17" ht="11.25">
      <c r="A280" s="55"/>
      <c r="C280" s="55"/>
      <c r="D280" s="55"/>
      <c r="E280" s="5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</row>
    <row r="281" spans="1:17" ht="11.25">
      <c r="A281" s="55"/>
      <c r="C281" s="55"/>
      <c r="D281" s="55"/>
      <c r="E281" s="5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</row>
    <row r="282" spans="1:17" ht="11.25">
      <c r="A282" s="55"/>
      <c r="C282" s="55"/>
      <c r="D282" s="55"/>
      <c r="E282" s="5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</row>
    <row r="283" spans="1:17" ht="11.25">
      <c r="A283" s="55"/>
      <c r="C283" s="55"/>
      <c r="D283" s="55"/>
      <c r="E283" s="5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</row>
    <row r="284" spans="1:17" ht="11.25">
      <c r="A284" s="55"/>
      <c r="C284" s="55"/>
      <c r="D284" s="55"/>
      <c r="E284" s="5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</row>
    <row r="285" spans="1:17" ht="11.25">
      <c r="A285" s="55"/>
      <c r="C285" s="55"/>
      <c r="D285" s="55"/>
      <c r="E285" s="5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</row>
    <row r="286" spans="1:17" ht="11.25">
      <c r="A286" s="55"/>
      <c r="C286" s="55"/>
      <c r="D286" s="55"/>
      <c r="E286" s="5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</row>
    <row r="287" spans="1:17" ht="11.25">
      <c r="A287" s="55"/>
      <c r="C287" s="55"/>
      <c r="D287" s="55"/>
      <c r="E287" s="5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</row>
    <row r="288" spans="1:17" ht="11.25">
      <c r="A288" s="55"/>
      <c r="C288" s="55"/>
      <c r="D288" s="55"/>
      <c r="E288" s="5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</row>
    <row r="289" spans="1:17" ht="11.25">
      <c r="A289" s="55"/>
      <c r="C289" s="55"/>
      <c r="D289" s="55"/>
      <c r="E289" s="5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</row>
    <row r="290" spans="1:17" ht="11.25">
      <c r="A290" s="55"/>
      <c r="C290" s="55"/>
      <c r="D290" s="55"/>
      <c r="E290" s="5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</row>
    <row r="291" spans="1:17" ht="11.25">
      <c r="A291" s="55"/>
      <c r="C291" s="55"/>
      <c r="D291" s="55"/>
      <c r="E291" s="5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</row>
    <row r="292" spans="1:17" ht="11.25">
      <c r="A292" s="55"/>
      <c r="C292" s="55"/>
      <c r="D292" s="55"/>
      <c r="E292" s="5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</row>
    <row r="293" spans="1:17" ht="11.25">
      <c r="A293" s="55"/>
      <c r="C293" s="55"/>
      <c r="D293" s="55"/>
      <c r="E293" s="5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</row>
    <row r="294" spans="1:17" ht="11.25">
      <c r="A294" s="55"/>
      <c r="C294" s="55"/>
      <c r="D294" s="55"/>
      <c r="E294" s="5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</row>
    <row r="295" spans="1:17" ht="11.25">
      <c r="A295" s="55"/>
      <c r="C295" s="55"/>
      <c r="D295" s="55"/>
      <c r="E295" s="5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</row>
    <row r="296" spans="1:17" ht="11.25">
      <c r="A296" s="55"/>
      <c r="C296" s="55"/>
      <c r="D296" s="55"/>
      <c r="E296" s="5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</row>
    <row r="297" spans="1:17" ht="11.25">
      <c r="A297" s="55"/>
      <c r="C297" s="55"/>
      <c r="D297" s="55"/>
      <c r="E297" s="5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</row>
    <row r="298" spans="1:17" ht="11.25">
      <c r="A298" s="55"/>
      <c r="C298" s="55"/>
      <c r="D298" s="55"/>
      <c r="E298" s="5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</row>
    <row r="299" spans="1:17" ht="11.25">
      <c r="A299" s="55"/>
      <c r="C299" s="55"/>
      <c r="D299" s="55"/>
      <c r="E299" s="5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</row>
    <row r="300" spans="1:17" ht="11.25">
      <c r="A300" s="55"/>
      <c r="C300" s="55"/>
      <c r="D300" s="55"/>
      <c r="E300" s="5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</row>
    <row r="301" spans="1:17" ht="11.25">
      <c r="A301" s="55"/>
      <c r="C301" s="55"/>
      <c r="D301" s="55"/>
      <c r="E301" s="5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</row>
    <row r="302" spans="1:17" ht="11.25">
      <c r="A302" s="55"/>
      <c r="C302" s="55"/>
      <c r="D302" s="55"/>
      <c r="E302" s="5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</row>
    <row r="303" spans="1:17" ht="11.25">
      <c r="A303" s="55"/>
      <c r="C303" s="55"/>
      <c r="D303" s="55"/>
      <c r="E303" s="5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</row>
    <row r="304" spans="1:17" ht="11.25">
      <c r="A304" s="55"/>
      <c r="C304" s="55"/>
      <c r="D304" s="55"/>
      <c r="E304" s="5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</row>
    <row r="305" spans="1:17" ht="11.25">
      <c r="A305" s="55"/>
      <c r="C305" s="55"/>
      <c r="D305" s="55"/>
      <c r="E305" s="5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</row>
    <row r="306" spans="1:17" ht="11.25">
      <c r="A306" s="55"/>
      <c r="C306" s="55"/>
      <c r="D306" s="55"/>
      <c r="E306" s="5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</row>
    <row r="307" spans="1:17" ht="11.25">
      <c r="A307" s="55"/>
      <c r="C307" s="55"/>
      <c r="D307" s="55"/>
      <c r="E307" s="5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</row>
    <row r="308" spans="1:17" ht="11.25">
      <c r="A308" s="55"/>
      <c r="C308" s="55"/>
      <c r="D308" s="55"/>
      <c r="E308" s="5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</row>
    <row r="309" spans="1:17" ht="11.25">
      <c r="A309" s="55"/>
      <c r="C309" s="55"/>
      <c r="D309" s="55"/>
      <c r="E309" s="5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</row>
    <row r="310" spans="1:17" ht="11.25">
      <c r="A310" s="55"/>
      <c r="C310" s="55"/>
      <c r="D310" s="55"/>
      <c r="E310" s="5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</row>
    <row r="311" spans="1:17" ht="11.25">
      <c r="A311" s="55"/>
      <c r="C311" s="55"/>
      <c r="D311" s="55"/>
      <c r="E311" s="5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</row>
    <row r="312" spans="1:17" ht="11.25">
      <c r="A312" s="55"/>
      <c r="C312" s="55"/>
      <c r="D312" s="55"/>
      <c r="E312" s="5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</row>
    <row r="313" spans="1:17" ht="11.25">
      <c r="A313" s="55"/>
      <c r="C313" s="55"/>
      <c r="D313" s="55"/>
      <c r="E313" s="5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</row>
    <row r="314" spans="1:17" ht="11.25">
      <c r="A314" s="55"/>
      <c r="C314" s="55"/>
      <c r="D314" s="55"/>
      <c r="E314" s="5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</row>
    <row r="315" spans="1:17" ht="11.25">
      <c r="A315" s="55"/>
      <c r="C315" s="55"/>
      <c r="D315" s="55"/>
      <c r="E315" s="5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</row>
    <row r="316" spans="1:17" ht="11.25">
      <c r="A316" s="55"/>
      <c r="C316" s="55"/>
      <c r="D316" s="55"/>
      <c r="E316" s="5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</row>
    <row r="317" spans="1:17" ht="11.25">
      <c r="A317" s="55"/>
      <c r="C317" s="55"/>
      <c r="D317" s="55"/>
      <c r="E317" s="5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</row>
    <row r="318" spans="1:17" ht="11.25">
      <c r="A318" s="55"/>
      <c r="C318" s="55"/>
      <c r="D318" s="55"/>
      <c r="E318" s="5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</row>
    <row r="319" spans="1:17" ht="11.25">
      <c r="A319" s="55"/>
      <c r="C319" s="55"/>
      <c r="D319" s="55"/>
      <c r="E319" s="5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</row>
    <row r="320" spans="1:17" ht="11.25">
      <c r="A320" s="55"/>
      <c r="C320" s="55"/>
      <c r="D320" s="55"/>
      <c r="E320" s="5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</row>
    <row r="321" spans="1:17" ht="11.25">
      <c r="A321" s="55"/>
      <c r="C321" s="55"/>
      <c r="D321" s="55"/>
      <c r="E321" s="5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</row>
    <row r="322" spans="1:17" ht="11.25">
      <c r="A322" s="55"/>
      <c r="C322" s="55"/>
      <c r="D322" s="55"/>
      <c r="E322" s="5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</row>
    <row r="323" spans="1:17" ht="11.25">
      <c r="A323" s="55"/>
      <c r="C323" s="55"/>
      <c r="D323" s="55"/>
      <c r="E323" s="5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</row>
    <row r="324" spans="1:17" ht="11.25">
      <c r="A324" s="55"/>
      <c r="C324" s="55"/>
      <c r="D324" s="55"/>
      <c r="E324" s="5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</row>
    <row r="325" spans="1:17" ht="11.25">
      <c r="A325" s="55"/>
      <c r="C325" s="55"/>
      <c r="D325" s="55"/>
      <c r="E325" s="5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</row>
    <row r="326" spans="1:17" ht="11.25">
      <c r="A326" s="55"/>
      <c r="C326" s="55"/>
      <c r="D326" s="55"/>
      <c r="E326" s="5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</row>
    <row r="327" spans="1:17" ht="11.25">
      <c r="A327" s="55"/>
      <c r="C327" s="55"/>
      <c r="D327" s="55"/>
      <c r="E327" s="5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</row>
    <row r="328" spans="1:17" ht="11.25">
      <c r="A328" s="55"/>
      <c r="C328" s="55"/>
      <c r="D328" s="55"/>
      <c r="E328" s="5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</row>
    <row r="329" spans="1:17" ht="11.25">
      <c r="A329" s="55"/>
      <c r="C329" s="55"/>
      <c r="D329" s="55"/>
      <c r="E329" s="5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</row>
    <row r="330" spans="1:17" ht="11.25">
      <c r="A330" s="55"/>
      <c r="C330" s="55"/>
      <c r="D330" s="55"/>
      <c r="E330" s="5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</row>
    <row r="331" spans="1:17" ht="11.25">
      <c r="A331" s="55"/>
      <c r="C331" s="55"/>
      <c r="D331" s="55"/>
      <c r="E331" s="5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</row>
    <row r="332" spans="1:17" ht="11.25">
      <c r="A332" s="55"/>
      <c r="C332" s="55"/>
      <c r="D332" s="55"/>
      <c r="E332" s="5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</row>
    <row r="333" spans="1:17" ht="11.25">
      <c r="A333" s="55"/>
      <c r="C333" s="55"/>
      <c r="D333" s="55"/>
      <c r="E333" s="5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</row>
    <row r="334" spans="1:17" ht="11.25">
      <c r="A334" s="55"/>
      <c r="C334" s="55"/>
      <c r="D334" s="55"/>
      <c r="E334" s="5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</row>
    <row r="335" spans="1:17" ht="11.25">
      <c r="A335" s="55"/>
      <c r="C335" s="55"/>
      <c r="D335" s="55"/>
      <c r="E335" s="5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</row>
    <row r="336" spans="1:17" ht="11.25">
      <c r="A336" s="55"/>
      <c r="C336" s="55"/>
      <c r="D336" s="55"/>
      <c r="E336" s="5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</row>
    <row r="337" spans="1:17" ht="11.25">
      <c r="A337" s="55"/>
      <c r="C337" s="55"/>
      <c r="D337" s="55"/>
      <c r="E337" s="5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</row>
    <row r="338" spans="1:17" ht="11.25">
      <c r="A338" s="55"/>
      <c r="C338" s="55"/>
      <c r="D338" s="55"/>
      <c r="E338" s="5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</row>
    <row r="339" spans="1:17" ht="11.25">
      <c r="A339" s="55"/>
      <c r="C339" s="55"/>
      <c r="D339" s="55"/>
      <c r="E339" s="5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</row>
    <row r="340" spans="1:17" ht="11.25">
      <c r="A340" s="55"/>
      <c r="C340" s="55"/>
      <c r="D340" s="55"/>
      <c r="E340" s="5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</row>
    <row r="341" spans="1:17" ht="11.25">
      <c r="A341" s="55"/>
      <c r="C341" s="55"/>
      <c r="D341" s="55"/>
      <c r="E341" s="5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</row>
    <row r="342" spans="1:17" ht="11.25">
      <c r="A342" s="55"/>
      <c r="C342" s="55"/>
      <c r="D342" s="55"/>
      <c r="E342" s="5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</row>
    <row r="343" spans="1:17" ht="11.25">
      <c r="A343" s="55"/>
      <c r="C343" s="55"/>
      <c r="D343" s="55"/>
      <c r="E343" s="5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</row>
    <row r="344" spans="1:17" ht="11.25">
      <c r="A344" s="55"/>
      <c r="C344" s="55"/>
      <c r="D344" s="55"/>
      <c r="E344" s="5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</row>
    <row r="345" spans="1:17" ht="11.25">
      <c r="A345" s="55"/>
      <c r="C345" s="55"/>
      <c r="D345" s="55"/>
      <c r="E345" s="5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</row>
    <row r="346" spans="1:17" ht="11.25">
      <c r="A346" s="55"/>
      <c r="C346" s="55"/>
      <c r="D346" s="55"/>
      <c r="E346" s="5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</row>
    <row r="347" spans="1:17" ht="11.25">
      <c r="A347" s="55"/>
      <c r="C347" s="55"/>
      <c r="D347" s="55"/>
      <c r="E347" s="5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</row>
    <row r="348" spans="1:17" ht="11.25">
      <c r="A348" s="55"/>
      <c r="C348" s="55"/>
      <c r="D348" s="55"/>
      <c r="E348" s="5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</row>
    <row r="349" spans="1:17" ht="11.25">
      <c r="A349" s="55"/>
      <c r="C349" s="55"/>
      <c r="D349" s="55"/>
      <c r="E349" s="5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</row>
    <row r="350" spans="1:17" ht="11.25">
      <c r="A350" s="55"/>
      <c r="C350" s="55"/>
      <c r="D350" s="55"/>
      <c r="E350" s="5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</row>
    <row r="351" spans="1:17" ht="11.25">
      <c r="A351" s="55"/>
      <c r="C351" s="55"/>
      <c r="D351" s="55"/>
      <c r="E351" s="5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</row>
    <row r="352" spans="1:17" ht="11.25">
      <c r="A352" s="55"/>
      <c r="C352" s="55"/>
      <c r="D352" s="55"/>
      <c r="E352" s="5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</row>
    <row r="353" spans="1:17" ht="11.25">
      <c r="A353" s="55"/>
      <c r="C353" s="55"/>
      <c r="D353" s="55"/>
      <c r="E353" s="5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</row>
    <row r="354" spans="1:17" ht="11.25">
      <c r="A354" s="55"/>
      <c r="C354" s="55"/>
      <c r="D354" s="55"/>
      <c r="E354" s="5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</row>
    <row r="355" spans="1:17" ht="11.25">
      <c r="A355" s="55"/>
      <c r="C355" s="55"/>
      <c r="D355" s="55"/>
      <c r="E355" s="5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</row>
    <row r="356" spans="1:17" ht="11.25">
      <c r="A356" s="55"/>
      <c r="C356" s="55"/>
      <c r="D356" s="55"/>
      <c r="E356" s="5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</row>
    <row r="357" spans="1:17" ht="11.25">
      <c r="A357" s="55"/>
      <c r="C357" s="55"/>
      <c r="D357" s="55"/>
      <c r="E357" s="5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</row>
    <row r="358" spans="1:17" ht="11.25">
      <c r="A358" s="55"/>
      <c r="C358" s="55"/>
      <c r="D358" s="55"/>
      <c r="E358" s="5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</row>
    <row r="359" spans="1:17" ht="11.25">
      <c r="A359" s="55"/>
      <c r="C359" s="55"/>
      <c r="D359" s="55"/>
      <c r="E359" s="5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</row>
    <row r="360" spans="1:17" ht="11.25">
      <c r="A360" s="55"/>
      <c r="C360" s="55"/>
      <c r="D360" s="55"/>
      <c r="E360" s="5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</row>
    <row r="361" spans="1:17" ht="11.25">
      <c r="A361" s="55"/>
      <c r="C361" s="55"/>
      <c r="D361" s="55"/>
      <c r="E361" s="5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</row>
    <row r="362" spans="1:17" ht="11.25">
      <c r="A362" s="55"/>
      <c r="C362" s="55"/>
      <c r="D362" s="55"/>
      <c r="E362" s="5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</row>
    <row r="363" spans="1:17" ht="11.25">
      <c r="A363" s="55"/>
      <c r="C363" s="55"/>
      <c r="D363" s="55"/>
      <c r="E363" s="5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</row>
    <row r="364" spans="1:17" ht="11.25">
      <c r="A364" s="55"/>
      <c r="C364" s="55"/>
      <c r="D364" s="55"/>
      <c r="E364" s="5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</row>
    <row r="365" spans="1:17" ht="11.25">
      <c r="A365" s="55"/>
      <c r="C365" s="55"/>
      <c r="D365" s="55"/>
      <c r="E365" s="5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</row>
    <row r="366" spans="1:17" ht="11.25">
      <c r="A366" s="55"/>
      <c r="C366" s="55"/>
      <c r="D366" s="55"/>
      <c r="E366" s="5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</row>
    <row r="367" spans="1:17" ht="11.25">
      <c r="A367" s="55"/>
      <c r="C367" s="55"/>
      <c r="D367" s="55"/>
      <c r="E367" s="5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</row>
    <row r="368" spans="1:17" ht="11.25">
      <c r="A368" s="55"/>
      <c r="C368" s="55"/>
      <c r="D368" s="55"/>
      <c r="E368" s="5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</row>
    <row r="369" spans="1:17" ht="11.25">
      <c r="A369" s="55"/>
      <c r="C369" s="55"/>
      <c r="D369" s="55"/>
      <c r="E369" s="5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</row>
    <row r="370" spans="1:17" ht="11.25">
      <c r="A370" s="55"/>
      <c r="C370" s="55"/>
      <c r="D370" s="55"/>
      <c r="E370" s="5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</row>
  </sheetData>
  <hyperlinks>
    <hyperlink ref="G5" r:id="rId1" display="http://www.travel.com.hk/region/timezone.htm"/>
  </hyperlinks>
  <printOptions/>
  <pageMargins left="0.1" right="0.1" top="0" bottom="0" header="0.5" footer="0.5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W370"/>
  <sheetViews>
    <sheetView showGridLines="0" workbookViewId="0" topLeftCell="A1">
      <selection activeCell="A9" sqref="A9"/>
    </sheetView>
  </sheetViews>
  <sheetFormatPr defaultColWidth="12.57421875" defaultRowHeight="12.75"/>
  <cols>
    <col min="1" max="1" width="10.57421875" style="11" customWidth="1"/>
    <col min="2" max="2" width="7.7109375" style="11" customWidth="1"/>
    <col min="3" max="3" width="12.00390625" style="11" customWidth="1"/>
    <col min="4" max="4" width="12.57421875" style="11" customWidth="1"/>
    <col min="5" max="5" width="9.8515625" style="11" customWidth="1"/>
    <col min="6" max="6" width="7.00390625" style="11" customWidth="1"/>
    <col min="7" max="7" width="8.57421875" style="11" customWidth="1"/>
    <col min="8" max="9" width="10.00390625" style="11" customWidth="1"/>
    <col min="10" max="10" width="6.00390625" style="11" customWidth="1"/>
    <col min="11" max="11" width="8.57421875" style="11" customWidth="1"/>
    <col min="12" max="12" width="9.421875" style="11" customWidth="1"/>
    <col min="13" max="13" width="7.00390625" style="11" customWidth="1"/>
    <col min="14" max="14" width="8.57421875" style="11" customWidth="1"/>
    <col min="15" max="15" width="8.28125" style="11" customWidth="1"/>
    <col min="16" max="16" width="8.00390625" style="11" customWidth="1"/>
    <col min="17" max="17" width="7.421875" style="11" customWidth="1"/>
    <col min="18" max="18" width="8.00390625" style="11" customWidth="1"/>
    <col min="19" max="19" width="12.140625" style="11" customWidth="1"/>
    <col min="20" max="20" width="12.00390625" style="11" customWidth="1"/>
    <col min="21" max="21" width="8.421875" style="11" customWidth="1"/>
    <col min="22" max="22" width="12.00390625" style="11" customWidth="1"/>
    <col min="23" max="23" width="6.00390625" style="11" customWidth="1"/>
    <col min="24" max="205" width="12.57421875" style="11" customWidth="1"/>
    <col min="206" max="206" width="2.28125" style="11" customWidth="1"/>
    <col min="207" max="16384" width="12.57421875" style="11" customWidth="1"/>
  </cols>
  <sheetData>
    <row r="1" spans="1:23" ht="11.25">
      <c r="A1" s="10" t="s">
        <v>28</v>
      </c>
      <c r="U1" s="12"/>
      <c r="V1" s="13"/>
      <c r="W1" s="12"/>
    </row>
    <row r="2" spans="1:23" ht="11.25">
      <c r="A2" s="14" t="s">
        <v>82</v>
      </c>
      <c r="H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5"/>
      <c r="W2" s="12"/>
    </row>
    <row r="3" spans="1:21" ht="12" thickBot="1">
      <c r="A3" s="16" t="s">
        <v>31</v>
      </c>
      <c r="C3" s="17">
        <v>1367</v>
      </c>
      <c r="D3" s="11" t="s">
        <v>32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1.25">
      <c r="A4" s="18" t="s">
        <v>83</v>
      </c>
      <c r="B4" s="19" t="s">
        <v>35</v>
      </c>
      <c r="C4" s="57" t="s">
        <v>34</v>
      </c>
      <c r="D4" s="58"/>
      <c r="E4" s="59"/>
      <c r="F4" s="12"/>
      <c r="G4" s="12"/>
      <c r="I4" s="13"/>
      <c r="P4" s="12"/>
      <c r="Q4" s="12"/>
      <c r="R4" s="12"/>
      <c r="S4" s="12"/>
      <c r="T4" s="12"/>
      <c r="U4" s="12"/>
    </row>
    <row r="5" spans="1:19" ht="11.25">
      <c r="A5" s="21" t="s">
        <v>37</v>
      </c>
      <c r="B5" s="22" t="s">
        <v>39</v>
      </c>
      <c r="C5" s="60" t="s">
        <v>40</v>
      </c>
      <c r="D5" s="58"/>
      <c r="E5" s="59"/>
      <c r="G5" s="24" t="s">
        <v>42</v>
      </c>
      <c r="H5" s="13"/>
      <c r="J5" s="13"/>
      <c r="K5" s="13"/>
      <c r="L5" s="13"/>
      <c r="M5" s="13"/>
      <c r="N5" s="13"/>
      <c r="O5" s="13"/>
      <c r="R5" s="12"/>
      <c r="S5" s="13"/>
    </row>
    <row r="6" spans="1:18" ht="11.25">
      <c r="A6" s="21" t="s">
        <v>45</v>
      </c>
      <c r="B6" s="25"/>
      <c r="C6" s="60" t="s">
        <v>45</v>
      </c>
      <c r="D6" s="58"/>
      <c r="E6" s="59"/>
      <c r="R6" s="26"/>
    </row>
    <row r="7" spans="1:21" ht="11.25">
      <c r="A7" s="27"/>
      <c r="B7" s="28"/>
      <c r="C7" s="61" t="s">
        <v>46</v>
      </c>
      <c r="D7" s="58"/>
      <c r="E7" s="59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31"/>
      <c r="T7" s="13"/>
      <c r="U7" s="32"/>
    </row>
    <row r="8" spans="1:21" ht="12" thickBot="1">
      <c r="A8" s="62">
        <v>86</v>
      </c>
      <c r="B8" s="34">
        <v>202</v>
      </c>
      <c r="C8" s="63">
        <v>28.9</v>
      </c>
      <c r="D8" s="64"/>
      <c r="E8" s="65"/>
      <c r="F8" s="26"/>
      <c r="G8" s="37" t="s">
        <v>48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31"/>
      <c r="T8" s="13"/>
      <c r="U8" s="32"/>
    </row>
    <row r="9" spans="6:21" ht="12" thickBot="1">
      <c r="F9" s="26"/>
      <c r="G9" s="37" t="s">
        <v>84</v>
      </c>
      <c r="H9" s="26"/>
      <c r="I9" s="26"/>
      <c r="L9" s="26"/>
      <c r="M9" s="26"/>
      <c r="N9" s="26"/>
      <c r="O9" s="26"/>
      <c r="P9" s="26"/>
      <c r="Q9" s="26"/>
      <c r="R9" s="26"/>
      <c r="S9" s="31"/>
      <c r="T9" s="13"/>
      <c r="U9" s="32"/>
    </row>
    <row r="10" spans="1:21" ht="11.25">
      <c r="A10" s="38" t="s">
        <v>50</v>
      </c>
      <c r="B10" s="39"/>
      <c r="C10" s="39"/>
      <c r="D10" s="40">
        <f>$A$8</f>
        <v>86</v>
      </c>
      <c r="E10" s="20" t="s">
        <v>45</v>
      </c>
      <c r="F10" s="26"/>
      <c r="G10" s="37" t="s">
        <v>51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31"/>
      <c r="T10" s="13"/>
      <c r="U10" s="32"/>
    </row>
    <row r="11" spans="1:21" ht="11.25">
      <c r="A11" s="41"/>
      <c r="B11" s="42"/>
      <c r="C11" s="42"/>
      <c r="D11" s="43"/>
      <c r="E11" s="23"/>
      <c r="F11" s="26"/>
      <c r="G11" s="37" t="s">
        <v>53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31"/>
      <c r="T11" s="13"/>
      <c r="U11" s="32"/>
    </row>
    <row r="12" spans="1:21" ht="11.25">
      <c r="A12" s="41" t="s">
        <v>54</v>
      </c>
      <c r="B12" s="42"/>
      <c r="C12" s="42"/>
      <c r="D12" s="43">
        <f>(90-D10)</f>
        <v>4</v>
      </c>
      <c r="E12" s="23" t="s">
        <v>45</v>
      </c>
      <c r="F12" s="26"/>
      <c r="G12" s="37"/>
      <c r="H12" s="26"/>
      <c r="I12" s="26"/>
      <c r="J12" s="26"/>
      <c r="K12" s="26"/>
      <c r="M12" s="26"/>
      <c r="N12" s="26"/>
      <c r="O12" s="26"/>
      <c r="P12" s="26"/>
      <c r="Q12" s="26"/>
      <c r="R12" s="26"/>
      <c r="S12" s="31"/>
      <c r="T12" s="13"/>
      <c r="U12" s="32"/>
    </row>
    <row r="13" spans="1:21" ht="11.25">
      <c r="A13" s="41" t="s">
        <v>56</v>
      </c>
      <c r="B13" s="42"/>
      <c r="C13" s="42"/>
      <c r="D13" s="43">
        <f>2/15*D20</f>
        <v>13.59989366302581</v>
      </c>
      <c r="E13" s="23" t="s">
        <v>44</v>
      </c>
      <c r="F13" s="26"/>
      <c r="G13" s="37"/>
      <c r="H13" s="26"/>
      <c r="I13" s="26"/>
      <c r="J13" s="26"/>
      <c r="M13" s="26"/>
      <c r="N13" s="26"/>
      <c r="O13" s="26"/>
      <c r="P13" s="26"/>
      <c r="Q13" s="26"/>
      <c r="R13" s="26"/>
      <c r="S13" s="31"/>
      <c r="T13" s="13"/>
      <c r="U13" s="32"/>
    </row>
    <row r="14" spans="1:21" ht="11.25">
      <c r="A14" s="41" t="s">
        <v>58</v>
      </c>
      <c r="B14" s="42"/>
      <c r="C14" s="42"/>
      <c r="D14" s="43">
        <f>(2*PI()*(B8-1))/365</f>
        <v>3.4600554705290327</v>
      </c>
      <c r="E14" s="23" t="s">
        <v>59</v>
      </c>
      <c r="F14" s="26"/>
      <c r="G14" s="37" t="s">
        <v>60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31"/>
      <c r="T14" s="13"/>
      <c r="U14" s="32"/>
    </row>
    <row r="15" spans="1:21" ht="11.25">
      <c r="A15" s="41" t="s">
        <v>61</v>
      </c>
      <c r="B15" s="42"/>
      <c r="C15" s="42"/>
      <c r="D15" s="43">
        <f>(0.000075+0.001868*COS(D14)-0.032077*SIN(D14)-0.014615*COS(2*D14)-0.04089*SIN(2*D14))*229.18</f>
        <v>-6.35363042494548</v>
      </c>
      <c r="E15" s="23" t="s">
        <v>62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31"/>
      <c r="T15" s="13"/>
      <c r="U15" s="32"/>
    </row>
    <row r="16" spans="1:21" ht="11.25">
      <c r="A16" s="41"/>
      <c r="B16" s="42"/>
      <c r="C16" s="42"/>
      <c r="D16" s="43"/>
      <c r="E16" s="23"/>
      <c r="F16" s="44" t="s">
        <v>64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31"/>
      <c r="T16" s="13"/>
      <c r="U16" s="32"/>
    </row>
    <row r="17" spans="1:21" ht="11.25">
      <c r="A17" s="41"/>
      <c r="B17" s="42"/>
      <c r="C17" s="42"/>
      <c r="D17" s="43"/>
      <c r="E17" s="23"/>
      <c r="F17" s="45" t="s">
        <v>66</v>
      </c>
      <c r="H17" s="26"/>
      <c r="I17" s="26"/>
      <c r="J17" s="26"/>
      <c r="K17" s="26"/>
      <c r="L17" s="26"/>
      <c r="N17" s="26"/>
      <c r="O17" s="26"/>
      <c r="P17" s="26"/>
      <c r="Q17" s="26"/>
      <c r="R17" s="26"/>
      <c r="S17" s="31"/>
      <c r="T17" s="13"/>
      <c r="U17" s="32"/>
    </row>
    <row r="18" spans="1:21" ht="11.25">
      <c r="A18" s="41"/>
      <c r="B18" s="42"/>
      <c r="C18" s="42"/>
      <c r="D18" s="43"/>
      <c r="E18" s="23"/>
      <c r="F18" s="26"/>
      <c r="G18" s="26"/>
      <c r="H18" s="26"/>
      <c r="I18" s="26"/>
      <c r="J18" s="26"/>
      <c r="K18" s="26"/>
      <c r="L18" s="26"/>
      <c r="N18" s="26"/>
      <c r="O18" s="26"/>
      <c r="P18" s="26"/>
      <c r="Q18" s="26"/>
      <c r="R18" s="26"/>
      <c r="S18" s="31"/>
      <c r="T18" s="13"/>
      <c r="U18" s="32"/>
    </row>
    <row r="19" spans="1:21" ht="11.25">
      <c r="A19" s="41" t="s">
        <v>68</v>
      </c>
      <c r="B19" s="42"/>
      <c r="C19" s="42"/>
      <c r="D19" s="43">
        <f>(0.006918-0.399912*COS(D14)+0.070257*SIN(D14)-0.006758*COS(2*D14)+0.000907*SIN(2*D14)-0.002697*COS(3*D14)+0.00148*SIN(3*D14))*180/PI()</f>
        <v>20.636710882632716</v>
      </c>
      <c r="E19" s="23" t="s">
        <v>45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31"/>
      <c r="T19" s="13"/>
      <c r="U19" s="32"/>
    </row>
    <row r="20" spans="1:21" ht="11.25">
      <c r="A20" s="41" t="s">
        <v>69</v>
      </c>
      <c r="B20" s="42"/>
      <c r="C20" s="42"/>
      <c r="D20" s="43">
        <f>ACOS(-TAN(PI()/180*C8)*TAN(PI()/180*D19))*180/PI()</f>
        <v>101.99920247269358</v>
      </c>
      <c r="E20" s="23" t="s">
        <v>45</v>
      </c>
      <c r="F20" s="26"/>
      <c r="G20" s="46" t="s">
        <v>70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31"/>
      <c r="T20" s="13"/>
      <c r="U20" s="32"/>
    </row>
    <row r="21" spans="1:21" ht="11.25">
      <c r="A21" s="41" t="s">
        <v>69</v>
      </c>
      <c r="B21" s="42"/>
      <c r="C21" s="42"/>
      <c r="D21" s="43">
        <f>12-D20/15</f>
        <v>5.200053168487094</v>
      </c>
      <c r="E21" s="23" t="s">
        <v>44</v>
      </c>
      <c r="F21" s="47" t="s">
        <v>71</v>
      </c>
      <c r="H21" s="4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31"/>
      <c r="T21" s="13"/>
      <c r="U21" s="32"/>
    </row>
    <row r="22" spans="1:21" ht="11.25">
      <c r="A22" s="41" t="s">
        <v>72</v>
      </c>
      <c r="B22" s="42"/>
      <c r="C22" s="42"/>
      <c r="D22" s="48">
        <f>1.00011+0.034221*COS(D14)+0.00128*SIN(D14)+0.000719*COS(2*D14)+0.000077*SIN(2*D14)</f>
        <v>0.9678327468488904</v>
      </c>
      <c r="E22" s="23" t="s">
        <v>73</v>
      </c>
      <c r="F22" s="26" t="s">
        <v>74</v>
      </c>
      <c r="G22" s="26"/>
      <c r="H22" s="49">
        <v>36290</v>
      </c>
      <c r="I22" s="26"/>
      <c r="J22" s="26"/>
      <c r="K22" s="26"/>
      <c r="M22" s="26"/>
      <c r="N22" s="26"/>
      <c r="O22" s="26"/>
      <c r="P22" s="26"/>
      <c r="Q22" s="26"/>
      <c r="R22" s="26"/>
      <c r="S22" s="31"/>
      <c r="T22" s="13"/>
      <c r="U22" s="32"/>
    </row>
    <row r="23" spans="1:21" ht="11.25">
      <c r="A23" s="41" t="s">
        <v>75</v>
      </c>
      <c r="B23" s="42"/>
      <c r="C23" s="42"/>
      <c r="D23" s="25">
        <f>(D22)^(-0.5)</f>
        <v>1.0164823540397103</v>
      </c>
      <c r="E23" s="23" t="s">
        <v>76</v>
      </c>
      <c r="F23" s="26" t="s">
        <v>77</v>
      </c>
      <c r="G23" s="26"/>
      <c r="H23" s="50">
        <f>H22-DATE(YEAR(H22),1,1)+1</f>
        <v>130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31"/>
      <c r="T23" s="13"/>
      <c r="U23" s="32"/>
    </row>
    <row r="24" spans="1:21" ht="12" thickBot="1">
      <c r="A24" s="51" t="s">
        <v>78</v>
      </c>
      <c r="B24" s="52"/>
      <c r="C24" s="52"/>
      <c r="D24" s="53">
        <f>IF(($C$3*COS(PI()/180*D10)*D22)&lt;0,0,$C$3*COS(PI()/180*D10)*D22)</f>
        <v>92.28972364536602</v>
      </c>
      <c r="E24" s="54" t="s">
        <v>79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31"/>
      <c r="T24" s="13"/>
      <c r="U24" s="32"/>
    </row>
    <row r="25" spans="1:21" ht="11.25">
      <c r="A25" s="12" t="s">
        <v>80</v>
      </c>
      <c r="B25" s="16" t="s">
        <v>81</v>
      </c>
      <c r="C25" s="55"/>
      <c r="D25" s="55"/>
      <c r="E25" s="56"/>
      <c r="F25" s="26"/>
      <c r="G25" s="26"/>
      <c r="H25" s="26"/>
      <c r="I25" s="26"/>
      <c r="J25" s="26"/>
      <c r="K25" s="26"/>
      <c r="M25" s="26"/>
      <c r="N25" s="26"/>
      <c r="O25" s="26"/>
      <c r="P25" s="26"/>
      <c r="Q25" s="26"/>
      <c r="R25" s="26"/>
      <c r="S25" s="31"/>
      <c r="T25" s="13"/>
      <c r="U25" s="32"/>
    </row>
    <row r="26" spans="7:21" ht="11.25"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1"/>
      <c r="T26" s="13"/>
      <c r="U26" s="32"/>
    </row>
    <row r="27" spans="1:21" ht="11.25">
      <c r="A27" s="55"/>
      <c r="B27" s="55"/>
      <c r="C27" s="55"/>
      <c r="D27" s="55"/>
      <c r="E27" s="5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1"/>
      <c r="T27" s="13"/>
      <c r="U27" s="32"/>
    </row>
    <row r="28" spans="1:21" ht="11.25">
      <c r="A28" s="55"/>
      <c r="B28" s="55"/>
      <c r="C28" s="55"/>
      <c r="D28" s="55"/>
      <c r="E28" s="5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1"/>
      <c r="T28" s="13"/>
      <c r="U28" s="32"/>
    </row>
    <row r="29" spans="1:21" ht="11.25">
      <c r="A29" s="55"/>
      <c r="B29" s="55"/>
      <c r="C29" s="55"/>
      <c r="D29" s="55"/>
      <c r="E29" s="5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31"/>
      <c r="T29" s="13"/>
      <c r="U29" s="32"/>
    </row>
    <row r="30" spans="1:21" ht="11.25">
      <c r="A30" s="55"/>
      <c r="B30" s="55"/>
      <c r="C30" s="55"/>
      <c r="D30" s="55"/>
      <c r="E30" s="5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31"/>
      <c r="T30" s="13"/>
      <c r="U30" s="32"/>
    </row>
    <row r="31" spans="1:21" ht="11.25">
      <c r="A31" s="55"/>
      <c r="B31" s="55"/>
      <c r="C31" s="55"/>
      <c r="D31" s="55"/>
      <c r="E31" s="5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31"/>
      <c r="T31" s="13"/>
      <c r="U31" s="32"/>
    </row>
    <row r="32" spans="1:21" ht="11.25">
      <c r="A32" s="55"/>
      <c r="B32" s="55"/>
      <c r="C32" s="55"/>
      <c r="D32" s="55"/>
      <c r="E32" s="5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31"/>
      <c r="T32" s="13"/>
      <c r="U32" s="32"/>
    </row>
    <row r="33" spans="1:21" ht="11.25">
      <c r="A33" s="55"/>
      <c r="B33" s="55"/>
      <c r="C33" s="55"/>
      <c r="D33" s="55"/>
      <c r="E33" s="5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31"/>
      <c r="T33" s="13"/>
      <c r="U33" s="32"/>
    </row>
    <row r="34" spans="1:21" ht="11.25">
      <c r="A34" s="55"/>
      <c r="B34" s="55"/>
      <c r="C34" s="55"/>
      <c r="D34" s="55"/>
      <c r="E34" s="5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31"/>
      <c r="T34" s="13"/>
      <c r="U34" s="32"/>
    </row>
    <row r="35" spans="1:21" ht="11.25">
      <c r="A35" s="55"/>
      <c r="B35" s="55"/>
      <c r="C35" s="55"/>
      <c r="D35" s="55"/>
      <c r="E35" s="5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31"/>
      <c r="T35" s="13"/>
      <c r="U35" s="32"/>
    </row>
    <row r="36" spans="1:21" ht="11.25">
      <c r="A36" s="55"/>
      <c r="B36" s="55"/>
      <c r="C36" s="55"/>
      <c r="D36" s="55"/>
      <c r="E36" s="5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31"/>
      <c r="T36" s="13"/>
      <c r="U36" s="32"/>
    </row>
    <row r="37" spans="1:21" ht="11.25">
      <c r="A37" s="55"/>
      <c r="B37" s="55"/>
      <c r="C37" s="55"/>
      <c r="D37" s="55"/>
      <c r="E37" s="5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31"/>
      <c r="T37" s="13"/>
      <c r="U37" s="32"/>
    </row>
    <row r="38" spans="1:21" ht="11.25">
      <c r="A38" s="55"/>
      <c r="B38" s="55"/>
      <c r="C38" s="55"/>
      <c r="D38" s="55"/>
      <c r="E38" s="5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31"/>
      <c r="T38" s="13"/>
      <c r="U38" s="32"/>
    </row>
    <row r="39" spans="1:21" ht="11.25">
      <c r="A39" s="55"/>
      <c r="B39" s="55"/>
      <c r="C39" s="55"/>
      <c r="D39" s="55"/>
      <c r="E39" s="5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31"/>
      <c r="T39" s="13"/>
      <c r="U39" s="32"/>
    </row>
    <row r="40" spans="1:21" ht="11.25">
      <c r="A40" s="55"/>
      <c r="B40" s="55"/>
      <c r="C40" s="55"/>
      <c r="D40" s="55"/>
      <c r="E40" s="5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31"/>
      <c r="T40" s="13"/>
      <c r="U40" s="32"/>
    </row>
    <row r="41" spans="1:21" ht="11.25">
      <c r="A41" s="55"/>
      <c r="B41" s="55"/>
      <c r="C41" s="55"/>
      <c r="D41" s="55"/>
      <c r="E41" s="5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31"/>
      <c r="T41" s="13"/>
      <c r="U41" s="32"/>
    </row>
    <row r="42" spans="1:21" ht="11.25">
      <c r="A42" s="55"/>
      <c r="B42" s="55"/>
      <c r="C42" s="55"/>
      <c r="D42" s="55"/>
      <c r="E42" s="5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31"/>
      <c r="T42" s="13"/>
      <c r="U42" s="32"/>
    </row>
    <row r="43" spans="1:21" ht="11.25">
      <c r="A43" s="55"/>
      <c r="B43" s="55"/>
      <c r="C43" s="55"/>
      <c r="D43" s="55"/>
      <c r="E43" s="5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31"/>
      <c r="T43" s="13"/>
      <c r="U43" s="32"/>
    </row>
    <row r="44" spans="1:21" ht="11.25">
      <c r="A44" s="55"/>
      <c r="B44" s="55"/>
      <c r="C44" s="55"/>
      <c r="D44" s="55"/>
      <c r="E44" s="5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31"/>
      <c r="T44" s="13"/>
      <c r="U44" s="32"/>
    </row>
    <row r="45" spans="1:21" ht="11.25">
      <c r="A45" s="55"/>
      <c r="B45" s="55"/>
      <c r="C45" s="55"/>
      <c r="D45" s="55"/>
      <c r="E45" s="5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31"/>
      <c r="T45" s="13"/>
      <c r="U45" s="32"/>
    </row>
    <row r="46" spans="1:21" ht="11.25">
      <c r="A46" s="55"/>
      <c r="B46" s="55"/>
      <c r="C46" s="55"/>
      <c r="D46" s="55"/>
      <c r="E46" s="5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31"/>
      <c r="T46" s="13"/>
      <c r="U46" s="32"/>
    </row>
    <row r="47" spans="1:21" ht="11.25">
      <c r="A47" s="55"/>
      <c r="B47" s="55"/>
      <c r="C47" s="55"/>
      <c r="D47" s="55"/>
      <c r="E47" s="5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31"/>
      <c r="T47" s="13"/>
      <c r="U47" s="32"/>
    </row>
    <row r="48" spans="1:21" ht="11.25">
      <c r="A48" s="55"/>
      <c r="B48" s="55"/>
      <c r="C48" s="55"/>
      <c r="D48" s="55"/>
      <c r="E48" s="5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31"/>
      <c r="T48" s="13"/>
      <c r="U48" s="32"/>
    </row>
    <row r="49" spans="1:21" ht="11.25">
      <c r="A49" s="55"/>
      <c r="B49" s="55"/>
      <c r="C49" s="55"/>
      <c r="D49" s="55"/>
      <c r="E49" s="5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31"/>
      <c r="T49" s="13"/>
      <c r="U49" s="32"/>
    </row>
    <row r="50" spans="1:21" ht="11.25">
      <c r="A50" s="55"/>
      <c r="B50" s="55"/>
      <c r="C50" s="55"/>
      <c r="D50" s="55"/>
      <c r="E50" s="5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31"/>
      <c r="T50" s="13"/>
      <c r="U50" s="32"/>
    </row>
    <row r="51" spans="1:21" ht="11.25">
      <c r="A51" s="55"/>
      <c r="B51" s="55"/>
      <c r="C51" s="55"/>
      <c r="D51" s="55"/>
      <c r="E51" s="5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31"/>
      <c r="T51" s="13"/>
      <c r="U51" s="32"/>
    </row>
    <row r="52" spans="1:21" ht="11.25">
      <c r="A52" s="55"/>
      <c r="B52" s="55"/>
      <c r="C52" s="55"/>
      <c r="D52" s="55"/>
      <c r="E52" s="5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31"/>
      <c r="T52" s="13"/>
      <c r="U52" s="32"/>
    </row>
    <row r="53" spans="1:21" ht="11.25">
      <c r="A53" s="55"/>
      <c r="B53" s="55"/>
      <c r="C53" s="55"/>
      <c r="D53" s="55"/>
      <c r="E53" s="5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31"/>
      <c r="T53" s="13"/>
      <c r="U53" s="32"/>
    </row>
    <row r="54" spans="1:21" ht="11.25">
      <c r="A54" s="55"/>
      <c r="B54" s="55"/>
      <c r="C54" s="55"/>
      <c r="D54" s="55"/>
      <c r="E54" s="5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31"/>
      <c r="T54" s="13"/>
      <c r="U54" s="32"/>
    </row>
    <row r="55" spans="1:21" ht="11.25">
      <c r="A55" s="55"/>
      <c r="B55" s="55"/>
      <c r="C55" s="55"/>
      <c r="D55" s="55"/>
      <c r="E55" s="5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31"/>
      <c r="T55" s="13"/>
      <c r="U55" s="32"/>
    </row>
    <row r="56" spans="1:21" ht="11.25">
      <c r="A56" s="55"/>
      <c r="B56" s="55"/>
      <c r="C56" s="55"/>
      <c r="D56" s="55"/>
      <c r="E56" s="5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31"/>
      <c r="T56" s="13"/>
      <c r="U56" s="32"/>
    </row>
    <row r="57" spans="1:21" ht="11.25">
      <c r="A57" s="55"/>
      <c r="B57" s="55"/>
      <c r="C57" s="55"/>
      <c r="D57" s="55"/>
      <c r="E57" s="5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31"/>
      <c r="T57" s="13"/>
      <c r="U57" s="32"/>
    </row>
    <row r="58" spans="1:21" ht="11.25">
      <c r="A58" s="55"/>
      <c r="B58" s="55"/>
      <c r="C58" s="55"/>
      <c r="D58" s="55"/>
      <c r="E58" s="5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31"/>
      <c r="T58" s="13"/>
      <c r="U58" s="32"/>
    </row>
    <row r="59" spans="1:21" ht="11.25">
      <c r="A59" s="55"/>
      <c r="B59" s="55"/>
      <c r="C59" s="55"/>
      <c r="D59" s="55"/>
      <c r="E59" s="5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31"/>
      <c r="T59" s="13"/>
      <c r="U59" s="32"/>
    </row>
    <row r="60" spans="1:21" ht="11.25">
      <c r="A60" s="55"/>
      <c r="B60" s="55"/>
      <c r="C60" s="55"/>
      <c r="D60" s="55"/>
      <c r="E60" s="5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31"/>
      <c r="T60" s="13"/>
      <c r="U60" s="32"/>
    </row>
    <row r="61" spans="1:21" ht="11.25">
      <c r="A61" s="55"/>
      <c r="B61" s="55"/>
      <c r="C61" s="55"/>
      <c r="D61" s="55"/>
      <c r="E61" s="5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31"/>
      <c r="T61" s="13"/>
      <c r="U61" s="32"/>
    </row>
    <row r="62" spans="1:21" ht="11.25">
      <c r="A62" s="55"/>
      <c r="B62" s="55"/>
      <c r="C62" s="55"/>
      <c r="D62" s="55"/>
      <c r="E62" s="5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31"/>
      <c r="T62" s="13"/>
      <c r="U62" s="32"/>
    </row>
    <row r="63" spans="1:21" ht="11.25">
      <c r="A63" s="55"/>
      <c r="B63" s="55"/>
      <c r="C63" s="55"/>
      <c r="D63" s="55"/>
      <c r="E63" s="5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31"/>
      <c r="T63" s="13"/>
      <c r="U63" s="32"/>
    </row>
    <row r="64" spans="1:21" ht="11.25">
      <c r="A64" s="55"/>
      <c r="B64" s="55"/>
      <c r="C64" s="55"/>
      <c r="D64" s="55"/>
      <c r="E64" s="5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31"/>
      <c r="T64" s="13"/>
      <c r="U64" s="32"/>
    </row>
    <row r="65" spans="1:21" ht="11.25">
      <c r="A65" s="55"/>
      <c r="B65" s="55"/>
      <c r="C65" s="55"/>
      <c r="D65" s="55"/>
      <c r="E65" s="5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31"/>
      <c r="T65" s="13"/>
      <c r="U65" s="32"/>
    </row>
    <row r="66" spans="1:21" ht="11.25">
      <c r="A66" s="55"/>
      <c r="B66" s="55"/>
      <c r="C66" s="55"/>
      <c r="D66" s="55"/>
      <c r="E66" s="5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31"/>
      <c r="T66" s="13"/>
      <c r="U66" s="32"/>
    </row>
    <row r="67" spans="1:21" ht="11.25">
      <c r="A67" s="55"/>
      <c r="B67" s="55"/>
      <c r="C67" s="55"/>
      <c r="D67" s="55"/>
      <c r="E67" s="5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31"/>
      <c r="T67" s="13"/>
      <c r="U67" s="32"/>
    </row>
    <row r="68" spans="1:21" ht="11.25">
      <c r="A68" s="55"/>
      <c r="B68" s="55"/>
      <c r="C68" s="55"/>
      <c r="D68" s="55"/>
      <c r="E68" s="5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31"/>
      <c r="T68" s="13"/>
      <c r="U68" s="32"/>
    </row>
    <row r="69" spans="1:21" ht="11.25">
      <c r="A69" s="55"/>
      <c r="B69" s="55"/>
      <c r="C69" s="55"/>
      <c r="D69" s="55"/>
      <c r="E69" s="5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31"/>
      <c r="T69" s="13"/>
      <c r="U69" s="32"/>
    </row>
    <row r="70" spans="1:21" ht="11.25">
      <c r="A70" s="55"/>
      <c r="B70" s="55"/>
      <c r="C70" s="55"/>
      <c r="D70" s="55"/>
      <c r="E70" s="5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31"/>
      <c r="T70" s="13"/>
      <c r="U70" s="32"/>
    </row>
    <row r="71" spans="1:21" ht="11.25">
      <c r="A71" s="55"/>
      <c r="B71" s="55"/>
      <c r="C71" s="55"/>
      <c r="D71" s="55"/>
      <c r="E71" s="5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31"/>
      <c r="T71" s="13"/>
      <c r="U71" s="32"/>
    </row>
    <row r="72" spans="1:21" ht="11.25">
      <c r="A72" s="55"/>
      <c r="B72" s="55"/>
      <c r="C72" s="55"/>
      <c r="D72" s="55"/>
      <c r="E72" s="5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31"/>
      <c r="T72" s="13"/>
      <c r="U72" s="32"/>
    </row>
    <row r="73" spans="1:21" ht="11.25">
      <c r="A73" s="55"/>
      <c r="B73" s="55"/>
      <c r="C73" s="55"/>
      <c r="D73" s="55"/>
      <c r="E73" s="5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31"/>
      <c r="T73" s="13"/>
      <c r="U73" s="32"/>
    </row>
    <row r="74" spans="1:21" ht="11.25">
      <c r="A74" s="55"/>
      <c r="B74" s="55"/>
      <c r="C74" s="55"/>
      <c r="D74" s="55"/>
      <c r="E74" s="5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31"/>
      <c r="T74" s="13"/>
      <c r="U74" s="32"/>
    </row>
    <row r="75" spans="1:21" ht="11.25">
      <c r="A75" s="55"/>
      <c r="B75" s="55"/>
      <c r="C75" s="55"/>
      <c r="D75" s="55"/>
      <c r="E75" s="5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31"/>
      <c r="T75" s="13"/>
      <c r="U75" s="32"/>
    </row>
    <row r="76" spans="1:21" ht="11.25">
      <c r="A76" s="55"/>
      <c r="B76" s="55"/>
      <c r="C76" s="55"/>
      <c r="D76" s="55"/>
      <c r="E76" s="5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31"/>
      <c r="T76" s="13"/>
      <c r="U76" s="32"/>
    </row>
    <row r="77" spans="1:21" ht="11.25">
      <c r="A77" s="55"/>
      <c r="B77" s="55"/>
      <c r="C77" s="55"/>
      <c r="D77" s="55"/>
      <c r="E77" s="5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31"/>
      <c r="T77" s="13"/>
      <c r="U77" s="32"/>
    </row>
    <row r="78" spans="1:21" ht="11.25">
      <c r="A78" s="55"/>
      <c r="B78" s="55"/>
      <c r="C78" s="55"/>
      <c r="D78" s="55"/>
      <c r="E78" s="5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31"/>
      <c r="T78" s="13"/>
      <c r="U78" s="32"/>
    </row>
    <row r="79" spans="1:21" ht="11.25">
      <c r="A79" s="55"/>
      <c r="B79" s="55"/>
      <c r="C79" s="55"/>
      <c r="D79" s="55"/>
      <c r="E79" s="5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31"/>
      <c r="T79" s="13"/>
      <c r="U79" s="32"/>
    </row>
    <row r="80" spans="1:21" ht="11.25">
      <c r="A80" s="55"/>
      <c r="B80" s="55"/>
      <c r="C80" s="55"/>
      <c r="D80" s="55"/>
      <c r="E80" s="5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31"/>
      <c r="T80" s="13"/>
      <c r="U80" s="32"/>
    </row>
    <row r="81" spans="1:21" ht="11.25">
      <c r="A81" s="55"/>
      <c r="B81" s="55"/>
      <c r="C81" s="55"/>
      <c r="D81" s="55"/>
      <c r="E81" s="5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31"/>
      <c r="T81" s="13"/>
      <c r="U81" s="32"/>
    </row>
    <row r="82" spans="1:21" ht="11.25">
      <c r="A82" s="55"/>
      <c r="B82" s="55"/>
      <c r="C82" s="55"/>
      <c r="D82" s="55"/>
      <c r="E82" s="5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31"/>
      <c r="T82" s="13"/>
      <c r="U82" s="32"/>
    </row>
    <row r="83" spans="1:21" ht="11.25">
      <c r="A83" s="55"/>
      <c r="B83" s="55"/>
      <c r="C83" s="55"/>
      <c r="D83" s="55"/>
      <c r="E83" s="5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31"/>
      <c r="T83" s="13"/>
      <c r="U83" s="32"/>
    </row>
    <row r="84" spans="1:21" ht="11.25">
      <c r="A84" s="55"/>
      <c r="B84" s="55"/>
      <c r="C84" s="55"/>
      <c r="D84" s="55"/>
      <c r="E84" s="5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31"/>
      <c r="T84" s="13"/>
      <c r="U84" s="32"/>
    </row>
    <row r="85" spans="1:21" ht="11.25">
      <c r="A85" s="55"/>
      <c r="B85" s="55"/>
      <c r="C85" s="55"/>
      <c r="D85" s="55"/>
      <c r="E85" s="5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31"/>
      <c r="T85" s="13"/>
      <c r="U85" s="32"/>
    </row>
    <row r="86" spans="1:21" ht="11.25">
      <c r="A86" s="55"/>
      <c r="B86" s="55"/>
      <c r="C86" s="55"/>
      <c r="D86" s="55"/>
      <c r="E86" s="5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31"/>
      <c r="T86" s="13"/>
      <c r="U86" s="32"/>
    </row>
    <row r="87" spans="1:21" ht="11.25">
      <c r="A87" s="55"/>
      <c r="B87" s="55"/>
      <c r="C87" s="55"/>
      <c r="D87" s="55"/>
      <c r="E87" s="5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31"/>
      <c r="T87" s="13"/>
      <c r="U87" s="32"/>
    </row>
    <row r="88" spans="1:21" ht="11.25">
      <c r="A88" s="55"/>
      <c r="B88" s="55"/>
      <c r="C88" s="55"/>
      <c r="D88" s="55"/>
      <c r="E88" s="5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31"/>
      <c r="T88" s="13"/>
      <c r="U88" s="32"/>
    </row>
    <row r="89" spans="1:21" ht="11.25">
      <c r="A89" s="55"/>
      <c r="B89" s="55"/>
      <c r="C89" s="55"/>
      <c r="D89" s="55"/>
      <c r="E89" s="5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31"/>
      <c r="T89" s="13"/>
      <c r="U89" s="32"/>
    </row>
    <row r="90" spans="1:21" ht="11.25">
      <c r="A90" s="55"/>
      <c r="B90" s="55"/>
      <c r="C90" s="55"/>
      <c r="D90" s="55"/>
      <c r="E90" s="5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31"/>
      <c r="T90" s="13"/>
      <c r="U90" s="32"/>
    </row>
    <row r="91" spans="1:21" ht="11.25">
      <c r="A91" s="55"/>
      <c r="B91" s="55"/>
      <c r="C91" s="55"/>
      <c r="D91" s="55"/>
      <c r="E91" s="5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31"/>
      <c r="T91" s="13"/>
      <c r="U91" s="32"/>
    </row>
    <row r="92" spans="1:21" ht="11.25">
      <c r="A92" s="55"/>
      <c r="B92" s="55"/>
      <c r="C92" s="55"/>
      <c r="D92" s="55"/>
      <c r="E92" s="5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31"/>
      <c r="T92" s="13"/>
      <c r="U92" s="32"/>
    </row>
    <row r="93" spans="1:21" ht="11.25">
      <c r="A93" s="55"/>
      <c r="B93" s="55"/>
      <c r="C93" s="55"/>
      <c r="D93" s="55"/>
      <c r="E93" s="5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31"/>
      <c r="T93" s="13"/>
      <c r="U93" s="32"/>
    </row>
    <row r="94" spans="1:21" ht="11.25">
      <c r="A94" s="55"/>
      <c r="B94" s="55"/>
      <c r="C94" s="55"/>
      <c r="D94" s="55"/>
      <c r="E94" s="5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31"/>
      <c r="T94" s="13"/>
      <c r="U94" s="32"/>
    </row>
    <row r="95" spans="1:21" ht="11.25">
      <c r="A95" s="55"/>
      <c r="B95" s="55"/>
      <c r="C95" s="55"/>
      <c r="D95" s="55"/>
      <c r="E95" s="5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31"/>
      <c r="T95" s="13"/>
      <c r="U95" s="32"/>
    </row>
    <row r="96" spans="1:21" ht="11.25">
      <c r="A96" s="55"/>
      <c r="B96" s="55"/>
      <c r="C96" s="55"/>
      <c r="D96" s="55"/>
      <c r="E96" s="5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31"/>
      <c r="T96" s="13"/>
      <c r="U96" s="32"/>
    </row>
    <row r="97" spans="1:17" ht="11.25">
      <c r="A97" s="55"/>
      <c r="C97" s="55"/>
      <c r="D97" s="55"/>
      <c r="E97" s="5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</row>
    <row r="98" spans="1:17" ht="11.25">
      <c r="A98" s="55"/>
      <c r="C98" s="55"/>
      <c r="D98" s="55"/>
      <c r="E98" s="5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</row>
    <row r="99" spans="1:17" ht="11.25">
      <c r="A99" s="55"/>
      <c r="C99" s="55"/>
      <c r="D99" s="55"/>
      <c r="E99" s="5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</row>
    <row r="100" spans="1:17" ht="11.25">
      <c r="A100" s="55"/>
      <c r="C100" s="55"/>
      <c r="D100" s="55"/>
      <c r="E100" s="5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</row>
    <row r="101" spans="1:17" ht="11.25">
      <c r="A101" s="55"/>
      <c r="C101" s="55"/>
      <c r="D101" s="55"/>
      <c r="E101" s="5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</row>
    <row r="102" spans="1:17" ht="11.25">
      <c r="A102" s="55"/>
      <c r="C102" s="55"/>
      <c r="D102" s="55"/>
      <c r="E102" s="5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</row>
    <row r="103" spans="1:17" ht="11.25">
      <c r="A103" s="55"/>
      <c r="C103" s="55"/>
      <c r="D103" s="55"/>
      <c r="E103" s="5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1:17" ht="11.25">
      <c r="A104" s="55"/>
      <c r="C104" s="55"/>
      <c r="D104" s="55"/>
      <c r="E104" s="5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</row>
    <row r="105" spans="1:17" ht="11.25">
      <c r="A105" s="55"/>
      <c r="C105" s="55"/>
      <c r="D105" s="55"/>
      <c r="E105" s="5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</row>
    <row r="106" spans="1:17" ht="11.25">
      <c r="A106" s="55"/>
      <c r="C106" s="55"/>
      <c r="D106" s="55"/>
      <c r="E106" s="5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</row>
    <row r="107" spans="1:17" ht="11.25">
      <c r="A107" s="55"/>
      <c r="C107" s="55"/>
      <c r="D107" s="55"/>
      <c r="E107" s="5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</row>
    <row r="108" spans="1:17" ht="11.25">
      <c r="A108" s="55"/>
      <c r="C108" s="55"/>
      <c r="D108" s="55"/>
      <c r="E108" s="5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</row>
    <row r="109" spans="1:17" ht="11.25">
      <c r="A109" s="55"/>
      <c r="C109" s="55"/>
      <c r="D109" s="55"/>
      <c r="E109" s="5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</row>
    <row r="110" spans="1:17" ht="11.25">
      <c r="A110" s="55"/>
      <c r="C110" s="55"/>
      <c r="D110" s="55"/>
      <c r="E110" s="5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</row>
    <row r="111" spans="1:17" ht="11.25">
      <c r="A111" s="55"/>
      <c r="C111" s="55"/>
      <c r="D111" s="55"/>
      <c r="E111" s="5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</row>
    <row r="112" spans="1:17" ht="11.25">
      <c r="A112" s="55"/>
      <c r="C112" s="55"/>
      <c r="D112" s="55"/>
      <c r="E112" s="5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</row>
    <row r="113" spans="1:17" ht="11.25">
      <c r="A113" s="55"/>
      <c r="C113" s="55"/>
      <c r="D113" s="55"/>
      <c r="E113" s="5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</row>
    <row r="114" spans="1:17" ht="11.25">
      <c r="A114" s="55"/>
      <c r="C114" s="55"/>
      <c r="D114" s="55"/>
      <c r="E114" s="5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</row>
    <row r="115" spans="1:17" ht="11.25">
      <c r="A115" s="55"/>
      <c r="C115" s="55"/>
      <c r="D115" s="55"/>
      <c r="E115" s="5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</row>
    <row r="116" spans="1:17" ht="11.25">
      <c r="A116" s="55"/>
      <c r="C116" s="55"/>
      <c r="D116" s="55"/>
      <c r="E116" s="5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</row>
    <row r="117" spans="1:17" ht="11.25">
      <c r="A117" s="55"/>
      <c r="C117" s="55"/>
      <c r="D117" s="55"/>
      <c r="E117" s="5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</row>
    <row r="118" spans="1:17" ht="11.25">
      <c r="A118" s="55"/>
      <c r="C118" s="55"/>
      <c r="D118" s="55"/>
      <c r="E118" s="5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</row>
    <row r="119" spans="1:17" ht="11.25">
      <c r="A119" s="55"/>
      <c r="C119" s="55"/>
      <c r="D119" s="55"/>
      <c r="E119" s="5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</row>
    <row r="120" spans="1:17" ht="11.25">
      <c r="A120" s="55"/>
      <c r="C120" s="55"/>
      <c r="D120" s="55"/>
      <c r="E120" s="5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</row>
    <row r="121" spans="1:17" ht="11.25">
      <c r="A121" s="55"/>
      <c r="C121" s="55"/>
      <c r="D121" s="55"/>
      <c r="E121" s="5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</row>
    <row r="122" spans="1:17" ht="11.25">
      <c r="A122" s="55"/>
      <c r="C122" s="55"/>
      <c r="D122" s="55"/>
      <c r="E122" s="5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</row>
    <row r="123" spans="1:17" ht="11.25">
      <c r="A123" s="55"/>
      <c r="C123" s="55"/>
      <c r="D123" s="55"/>
      <c r="E123" s="5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</row>
    <row r="124" spans="1:17" ht="11.25">
      <c r="A124" s="55"/>
      <c r="C124" s="55"/>
      <c r="D124" s="55"/>
      <c r="E124" s="5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</row>
    <row r="125" spans="1:17" ht="11.25">
      <c r="A125" s="55"/>
      <c r="C125" s="55"/>
      <c r="D125" s="55"/>
      <c r="E125" s="5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</row>
    <row r="126" spans="1:17" ht="11.25">
      <c r="A126" s="55"/>
      <c r="C126" s="55"/>
      <c r="D126" s="55"/>
      <c r="E126" s="5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</row>
    <row r="127" spans="1:17" ht="11.25">
      <c r="A127" s="55"/>
      <c r="C127" s="55"/>
      <c r="D127" s="55"/>
      <c r="E127" s="5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</row>
    <row r="128" spans="1:17" ht="11.25">
      <c r="A128" s="55"/>
      <c r="C128" s="55"/>
      <c r="D128" s="55"/>
      <c r="E128" s="5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</row>
    <row r="129" spans="1:17" ht="11.25">
      <c r="A129" s="55"/>
      <c r="C129" s="55"/>
      <c r="D129" s="55"/>
      <c r="E129" s="5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</row>
    <row r="130" spans="1:17" ht="11.25">
      <c r="A130" s="55"/>
      <c r="C130" s="55"/>
      <c r="D130" s="55"/>
      <c r="E130" s="5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</row>
    <row r="131" spans="1:17" ht="11.25">
      <c r="A131" s="55"/>
      <c r="C131" s="55"/>
      <c r="D131" s="55"/>
      <c r="E131" s="5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</row>
    <row r="132" spans="1:17" ht="11.25">
      <c r="A132" s="55"/>
      <c r="C132" s="55"/>
      <c r="D132" s="55"/>
      <c r="E132" s="5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</row>
    <row r="133" spans="1:17" ht="11.25">
      <c r="A133" s="55"/>
      <c r="C133" s="55"/>
      <c r="D133" s="55"/>
      <c r="E133" s="5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</row>
    <row r="134" spans="1:17" ht="11.25">
      <c r="A134" s="55"/>
      <c r="C134" s="55"/>
      <c r="D134" s="55"/>
      <c r="E134" s="5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</row>
    <row r="135" spans="1:17" ht="11.25">
      <c r="A135" s="55"/>
      <c r="C135" s="55"/>
      <c r="D135" s="55"/>
      <c r="E135" s="5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</row>
    <row r="136" spans="1:17" ht="11.25">
      <c r="A136" s="55"/>
      <c r="C136" s="55"/>
      <c r="D136" s="55"/>
      <c r="E136" s="5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</row>
    <row r="137" spans="1:17" ht="11.25">
      <c r="A137" s="55"/>
      <c r="C137" s="55"/>
      <c r="D137" s="55"/>
      <c r="E137" s="5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</row>
    <row r="138" spans="1:17" ht="11.25">
      <c r="A138" s="55"/>
      <c r="C138" s="55"/>
      <c r="D138" s="55"/>
      <c r="E138" s="5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</row>
    <row r="139" spans="1:17" ht="11.25">
      <c r="A139" s="55"/>
      <c r="C139" s="55"/>
      <c r="D139" s="55"/>
      <c r="E139" s="5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</row>
    <row r="140" spans="1:17" ht="11.25">
      <c r="A140" s="55"/>
      <c r="C140" s="55"/>
      <c r="D140" s="55"/>
      <c r="E140" s="5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</row>
    <row r="141" spans="1:17" ht="11.25">
      <c r="A141" s="55"/>
      <c r="C141" s="55"/>
      <c r="D141" s="55"/>
      <c r="E141" s="5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</row>
    <row r="142" spans="1:17" ht="11.25">
      <c r="A142" s="55"/>
      <c r="C142" s="55"/>
      <c r="D142" s="55"/>
      <c r="E142" s="5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</row>
    <row r="143" spans="1:17" ht="11.25">
      <c r="A143" s="55"/>
      <c r="C143" s="55"/>
      <c r="D143" s="55"/>
      <c r="E143" s="5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</row>
    <row r="144" spans="1:17" ht="11.25">
      <c r="A144" s="55"/>
      <c r="C144" s="55"/>
      <c r="D144" s="55"/>
      <c r="E144" s="5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</row>
    <row r="145" spans="1:17" ht="11.25">
      <c r="A145" s="55"/>
      <c r="C145" s="55"/>
      <c r="D145" s="55"/>
      <c r="E145" s="5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</row>
    <row r="146" spans="1:17" ht="11.25">
      <c r="A146" s="55"/>
      <c r="C146" s="55"/>
      <c r="D146" s="55"/>
      <c r="E146" s="5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</row>
    <row r="147" spans="1:17" ht="11.25">
      <c r="A147" s="55"/>
      <c r="C147" s="55"/>
      <c r="D147" s="55"/>
      <c r="E147" s="5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</row>
    <row r="148" spans="1:17" ht="11.25">
      <c r="A148" s="55"/>
      <c r="C148" s="55"/>
      <c r="D148" s="55"/>
      <c r="E148" s="5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</row>
    <row r="149" spans="1:17" ht="11.25">
      <c r="A149" s="55"/>
      <c r="C149" s="55"/>
      <c r="D149" s="55"/>
      <c r="E149" s="5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</row>
    <row r="150" spans="1:17" ht="11.25">
      <c r="A150" s="55"/>
      <c r="C150" s="55"/>
      <c r="D150" s="55"/>
      <c r="E150" s="5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</row>
    <row r="151" spans="1:17" ht="11.25">
      <c r="A151" s="55"/>
      <c r="C151" s="55"/>
      <c r="D151" s="55"/>
      <c r="E151" s="5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</row>
    <row r="152" spans="1:17" ht="11.25">
      <c r="A152" s="55"/>
      <c r="C152" s="55"/>
      <c r="D152" s="55"/>
      <c r="E152" s="5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</row>
    <row r="153" spans="1:17" ht="11.25">
      <c r="A153" s="55"/>
      <c r="C153" s="55"/>
      <c r="D153" s="55"/>
      <c r="E153" s="5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</row>
    <row r="154" spans="1:17" ht="11.25">
      <c r="A154" s="55"/>
      <c r="C154" s="55"/>
      <c r="D154" s="55"/>
      <c r="E154" s="5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</row>
    <row r="155" spans="1:17" ht="11.25">
      <c r="A155" s="55"/>
      <c r="C155" s="55"/>
      <c r="D155" s="55"/>
      <c r="E155" s="5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</row>
    <row r="156" spans="1:17" ht="11.25">
      <c r="A156" s="55"/>
      <c r="C156" s="55"/>
      <c r="D156" s="55"/>
      <c r="E156" s="5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</row>
    <row r="157" spans="1:17" ht="11.25">
      <c r="A157" s="55"/>
      <c r="C157" s="55"/>
      <c r="D157" s="55"/>
      <c r="E157" s="5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</row>
    <row r="158" spans="1:17" ht="11.25">
      <c r="A158" s="55"/>
      <c r="C158" s="55"/>
      <c r="D158" s="55"/>
      <c r="E158" s="5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</row>
    <row r="159" spans="1:17" ht="11.25">
      <c r="A159" s="55"/>
      <c r="C159" s="55"/>
      <c r="D159" s="55"/>
      <c r="E159" s="5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</row>
    <row r="160" spans="1:17" ht="11.25">
      <c r="A160" s="55"/>
      <c r="C160" s="55"/>
      <c r="D160" s="55"/>
      <c r="E160" s="5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</row>
    <row r="161" spans="1:17" ht="11.25">
      <c r="A161" s="55"/>
      <c r="C161" s="55"/>
      <c r="D161" s="55"/>
      <c r="E161" s="5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</row>
    <row r="162" spans="1:17" ht="11.25">
      <c r="A162" s="55"/>
      <c r="C162" s="55"/>
      <c r="D162" s="55"/>
      <c r="E162" s="5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</row>
    <row r="163" spans="1:17" ht="11.25">
      <c r="A163" s="55"/>
      <c r="C163" s="55"/>
      <c r="D163" s="55"/>
      <c r="E163" s="5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</row>
    <row r="164" spans="1:17" ht="11.25">
      <c r="A164" s="55"/>
      <c r="C164" s="55"/>
      <c r="D164" s="55"/>
      <c r="E164" s="5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</row>
    <row r="165" spans="1:17" ht="11.25">
      <c r="A165" s="55"/>
      <c r="C165" s="55"/>
      <c r="D165" s="55"/>
      <c r="E165" s="5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</row>
    <row r="166" spans="1:17" ht="11.25">
      <c r="A166" s="55"/>
      <c r="C166" s="55"/>
      <c r="D166" s="55"/>
      <c r="E166" s="5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</row>
    <row r="167" spans="1:17" ht="11.25">
      <c r="A167" s="55"/>
      <c r="C167" s="55"/>
      <c r="D167" s="55"/>
      <c r="E167" s="5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</row>
    <row r="168" spans="1:17" ht="11.25">
      <c r="A168" s="55"/>
      <c r="C168" s="55"/>
      <c r="D168" s="55"/>
      <c r="E168" s="5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</row>
    <row r="169" spans="1:17" ht="11.25">
      <c r="A169" s="55"/>
      <c r="C169" s="55"/>
      <c r="D169" s="55"/>
      <c r="E169" s="5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</row>
    <row r="170" spans="1:17" ht="11.25">
      <c r="A170" s="55"/>
      <c r="C170" s="55"/>
      <c r="D170" s="55"/>
      <c r="E170" s="5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</row>
    <row r="171" spans="1:17" ht="11.25">
      <c r="A171" s="55"/>
      <c r="C171" s="55"/>
      <c r="D171" s="55"/>
      <c r="E171" s="5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</row>
    <row r="172" spans="1:17" ht="11.25">
      <c r="A172" s="55"/>
      <c r="C172" s="55"/>
      <c r="D172" s="55"/>
      <c r="E172" s="5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</row>
    <row r="173" spans="1:17" ht="11.25">
      <c r="A173" s="55"/>
      <c r="C173" s="55"/>
      <c r="D173" s="55"/>
      <c r="E173" s="5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</row>
    <row r="174" spans="1:17" ht="11.25">
      <c r="A174" s="55"/>
      <c r="C174" s="55"/>
      <c r="D174" s="55"/>
      <c r="E174" s="5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</row>
    <row r="175" spans="1:17" ht="11.25">
      <c r="A175" s="55"/>
      <c r="C175" s="55"/>
      <c r="D175" s="55"/>
      <c r="E175" s="5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</row>
    <row r="176" spans="1:17" ht="11.25">
      <c r="A176" s="55"/>
      <c r="C176" s="55"/>
      <c r="D176" s="55"/>
      <c r="E176" s="5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</row>
    <row r="177" spans="1:17" ht="11.25">
      <c r="A177" s="55"/>
      <c r="C177" s="55"/>
      <c r="D177" s="55"/>
      <c r="E177" s="5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</row>
    <row r="178" spans="1:17" ht="11.25">
      <c r="A178" s="55"/>
      <c r="C178" s="55"/>
      <c r="D178" s="55"/>
      <c r="E178" s="5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</row>
    <row r="179" spans="1:17" ht="11.25">
      <c r="A179" s="55"/>
      <c r="C179" s="55"/>
      <c r="D179" s="55"/>
      <c r="E179" s="5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</row>
    <row r="180" spans="1:17" ht="11.25">
      <c r="A180" s="55"/>
      <c r="C180" s="55"/>
      <c r="D180" s="55"/>
      <c r="E180" s="5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</row>
    <row r="181" spans="1:17" ht="11.25">
      <c r="A181" s="55"/>
      <c r="C181" s="55"/>
      <c r="D181" s="55"/>
      <c r="E181" s="5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</row>
    <row r="182" spans="1:17" ht="11.25">
      <c r="A182" s="55"/>
      <c r="C182" s="55"/>
      <c r="D182" s="55"/>
      <c r="E182" s="5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</row>
    <row r="183" spans="1:17" ht="11.25">
      <c r="A183" s="55"/>
      <c r="C183" s="55"/>
      <c r="D183" s="55"/>
      <c r="E183" s="5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</row>
    <row r="184" spans="1:17" ht="11.25">
      <c r="A184" s="55"/>
      <c r="C184" s="55"/>
      <c r="D184" s="55"/>
      <c r="E184" s="5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</row>
    <row r="185" spans="1:17" ht="11.25">
      <c r="A185" s="55"/>
      <c r="C185" s="55"/>
      <c r="D185" s="55"/>
      <c r="E185" s="5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</row>
    <row r="186" spans="1:17" ht="11.25">
      <c r="A186" s="55"/>
      <c r="C186" s="55"/>
      <c r="D186" s="55"/>
      <c r="E186" s="5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</row>
    <row r="187" spans="1:17" ht="11.25">
      <c r="A187" s="55"/>
      <c r="C187" s="55"/>
      <c r="D187" s="55"/>
      <c r="E187" s="5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</row>
    <row r="188" spans="1:17" ht="11.25">
      <c r="A188" s="55"/>
      <c r="C188" s="55"/>
      <c r="D188" s="55"/>
      <c r="E188" s="5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</row>
    <row r="189" spans="1:17" ht="11.25">
      <c r="A189" s="55"/>
      <c r="C189" s="55"/>
      <c r="D189" s="55"/>
      <c r="E189" s="5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</row>
    <row r="190" spans="1:17" ht="11.25">
      <c r="A190" s="55"/>
      <c r="C190" s="55"/>
      <c r="D190" s="55"/>
      <c r="E190" s="5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</row>
    <row r="191" spans="1:17" ht="11.25">
      <c r="A191" s="55"/>
      <c r="C191" s="55"/>
      <c r="D191" s="55"/>
      <c r="E191" s="5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</row>
    <row r="192" spans="1:17" ht="11.25">
      <c r="A192" s="55"/>
      <c r="C192" s="55"/>
      <c r="D192" s="55"/>
      <c r="E192" s="5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</row>
    <row r="193" spans="1:17" ht="11.25">
      <c r="A193" s="55"/>
      <c r="C193" s="55"/>
      <c r="D193" s="55"/>
      <c r="E193" s="5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</row>
    <row r="194" spans="1:17" ht="11.25">
      <c r="A194" s="55"/>
      <c r="C194" s="55"/>
      <c r="D194" s="55"/>
      <c r="E194" s="5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</row>
    <row r="195" spans="1:17" ht="11.25">
      <c r="A195" s="55"/>
      <c r="C195" s="55"/>
      <c r="D195" s="55"/>
      <c r="E195" s="5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</row>
    <row r="196" spans="1:17" ht="11.25">
      <c r="A196" s="55"/>
      <c r="C196" s="55"/>
      <c r="D196" s="55"/>
      <c r="E196" s="5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</row>
    <row r="197" spans="1:17" ht="11.25">
      <c r="A197" s="55"/>
      <c r="C197" s="55"/>
      <c r="D197" s="55"/>
      <c r="E197" s="5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</row>
    <row r="198" spans="1:17" ht="11.25">
      <c r="A198" s="55"/>
      <c r="C198" s="55"/>
      <c r="D198" s="55"/>
      <c r="E198" s="5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</row>
    <row r="199" spans="1:17" ht="11.25">
      <c r="A199" s="55"/>
      <c r="C199" s="55"/>
      <c r="D199" s="55"/>
      <c r="E199" s="5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</row>
    <row r="200" spans="1:17" ht="11.25">
      <c r="A200" s="55"/>
      <c r="C200" s="55"/>
      <c r="D200" s="55"/>
      <c r="E200" s="5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</row>
    <row r="201" spans="1:17" ht="11.25">
      <c r="A201" s="55"/>
      <c r="C201" s="55"/>
      <c r="D201" s="55"/>
      <c r="E201" s="5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</row>
    <row r="202" spans="1:17" ht="11.25">
      <c r="A202" s="55"/>
      <c r="C202" s="55"/>
      <c r="D202" s="55"/>
      <c r="E202" s="5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</row>
    <row r="203" spans="1:17" ht="11.25">
      <c r="A203" s="55"/>
      <c r="C203" s="55"/>
      <c r="D203" s="55"/>
      <c r="E203" s="5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</row>
    <row r="204" spans="1:17" ht="11.25">
      <c r="A204" s="55"/>
      <c r="C204" s="55"/>
      <c r="D204" s="55"/>
      <c r="E204" s="5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</row>
    <row r="205" spans="1:17" ht="11.25">
      <c r="A205" s="55"/>
      <c r="C205" s="55"/>
      <c r="D205" s="55"/>
      <c r="E205" s="5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</row>
    <row r="206" spans="1:17" ht="11.25">
      <c r="A206" s="55"/>
      <c r="C206" s="55"/>
      <c r="D206" s="55"/>
      <c r="E206" s="5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</row>
    <row r="207" spans="1:17" ht="11.25">
      <c r="A207" s="55"/>
      <c r="C207" s="55"/>
      <c r="D207" s="55"/>
      <c r="E207" s="5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</row>
    <row r="208" spans="1:17" ht="11.25">
      <c r="A208" s="55"/>
      <c r="C208" s="55"/>
      <c r="D208" s="55"/>
      <c r="E208" s="5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</row>
    <row r="209" spans="1:17" ht="11.25">
      <c r="A209" s="55"/>
      <c r="C209" s="55"/>
      <c r="D209" s="55"/>
      <c r="E209" s="5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</row>
    <row r="210" spans="1:17" ht="11.25">
      <c r="A210" s="55"/>
      <c r="C210" s="55"/>
      <c r="D210" s="55"/>
      <c r="E210" s="5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</row>
    <row r="211" spans="1:17" ht="11.25">
      <c r="A211" s="55"/>
      <c r="C211" s="55"/>
      <c r="D211" s="55"/>
      <c r="E211" s="5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</row>
    <row r="212" spans="1:17" ht="11.25">
      <c r="A212" s="55"/>
      <c r="C212" s="55"/>
      <c r="D212" s="55"/>
      <c r="E212" s="5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</row>
    <row r="213" spans="1:17" ht="11.25">
      <c r="A213" s="55"/>
      <c r="C213" s="55"/>
      <c r="D213" s="55"/>
      <c r="E213" s="5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</row>
    <row r="214" spans="1:17" ht="11.25">
      <c r="A214" s="55"/>
      <c r="C214" s="55"/>
      <c r="D214" s="55"/>
      <c r="E214" s="5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</row>
    <row r="215" spans="1:17" ht="11.25">
      <c r="A215" s="55"/>
      <c r="C215" s="55"/>
      <c r="D215" s="55"/>
      <c r="E215" s="5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</row>
    <row r="216" spans="1:17" ht="11.25">
      <c r="A216" s="55"/>
      <c r="C216" s="55"/>
      <c r="D216" s="55"/>
      <c r="E216" s="5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</row>
    <row r="217" spans="1:17" ht="11.25">
      <c r="A217" s="55"/>
      <c r="C217" s="55"/>
      <c r="D217" s="55"/>
      <c r="E217" s="5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</row>
    <row r="218" spans="1:17" ht="11.25">
      <c r="A218" s="55"/>
      <c r="C218" s="55"/>
      <c r="D218" s="55"/>
      <c r="E218" s="5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</row>
    <row r="219" spans="1:17" ht="11.25">
      <c r="A219" s="55"/>
      <c r="C219" s="55"/>
      <c r="D219" s="55"/>
      <c r="E219" s="5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</row>
    <row r="220" spans="1:17" ht="11.25">
      <c r="A220" s="55"/>
      <c r="C220" s="55"/>
      <c r="D220" s="55"/>
      <c r="E220" s="5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</row>
    <row r="221" spans="1:17" ht="11.25">
      <c r="A221" s="55"/>
      <c r="C221" s="55"/>
      <c r="D221" s="55"/>
      <c r="E221" s="5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</row>
    <row r="222" spans="1:17" ht="11.25">
      <c r="A222" s="55"/>
      <c r="C222" s="55"/>
      <c r="D222" s="55"/>
      <c r="E222" s="5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</row>
    <row r="223" spans="1:17" ht="11.25">
      <c r="A223" s="55"/>
      <c r="C223" s="55"/>
      <c r="D223" s="55"/>
      <c r="E223" s="5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</row>
    <row r="224" spans="1:17" ht="11.25">
      <c r="A224" s="55"/>
      <c r="C224" s="55"/>
      <c r="D224" s="55"/>
      <c r="E224" s="5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</row>
    <row r="225" spans="1:17" ht="11.25">
      <c r="A225" s="55"/>
      <c r="C225" s="55"/>
      <c r="D225" s="55"/>
      <c r="E225" s="5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</row>
    <row r="226" spans="1:17" ht="11.25">
      <c r="A226" s="55"/>
      <c r="C226" s="55"/>
      <c r="D226" s="55"/>
      <c r="E226" s="5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</row>
    <row r="227" spans="1:17" ht="11.25">
      <c r="A227" s="55"/>
      <c r="C227" s="55"/>
      <c r="D227" s="55"/>
      <c r="E227" s="5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</row>
    <row r="228" spans="1:17" ht="11.25">
      <c r="A228" s="55"/>
      <c r="C228" s="55"/>
      <c r="D228" s="55"/>
      <c r="E228" s="5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</row>
    <row r="229" spans="1:17" ht="11.25">
      <c r="A229" s="55"/>
      <c r="C229" s="55"/>
      <c r="D229" s="55"/>
      <c r="E229" s="5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</row>
    <row r="230" spans="1:17" ht="11.25">
      <c r="A230" s="55"/>
      <c r="C230" s="55"/>
      <c r="D230" s="55"/>
      <c r="E230" s="5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</row>
    <row r="231" spans="1:17" ht="11.25">
      <c r="A231" s="55"/>
      <c r="C231" s="55"/>
      <c r="D231" s="55"/>
      <c r="E231" s="5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</row>
    <row r="232" spans="1:17" ht="11.25">
      <c r="A232" s="55"/>
      <c r="C232" s="55"/>
      <c r="D232" s="55"/>
      <c r="E232" s="5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</row>
    <row r="233" spans="1:17" ht="11.25">
      <c r="A233" s="55"/>
      <c r="C233" s="55"/>
      <c r="D233" s="55"/>
      <c r="E233" s="5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</row>
    <row r="234" spans="1:17" ht="11.25">
      <c r="A234" s="55"/>
      <c r="C234" s="55"/>
      <c r="D234" s="55"/>
      <c r="E234" s="5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</row>
    <row r="235" spans="1:17" ht="11.25">
      <c r="A235" s="55"/>
      <c r="C235" s="55"/>
      <c r="D235" s="55"/>
      <c r="E235" s="5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</row>
    <row r="236" spans="1:17" ht="11.25">
      <c r="A236" s="55"/>
      <c r="C236" s="55"/>
      <c r="D236" s="55"/>
      <c r="E236" s="5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</row>
    <row r="237" spans="1:17" ht="11.25">
      <c r="A237" s="55"/>
      <c r="C237" s="55"/>
      <c r="D237" s="55"/>
      <c r="E237" s="5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</row>
    <row r="238" spans="1:17" ht="11.25">
      <c r="A238" s="55"/>
      <c r="C238" s="55"/>
      <c r="D238" s="55"/>
      <c r="E238" s="5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</row>
    <row r="239" spans="1:17" ht="11.25">
      <c r="A239" s="55"/>
      <c r="C239" s="55"/>
      <c r="D239" s="55"/>
      <c r="E239" s="5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</row>
    <row r="240" spans="1:17" ht="11.25">
      <c r="A240" s="55"/>
      <c r="C240" s="55"/>
      <c r="D240" s="55"/>
      <c r="E240" s="5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</row>
    <row r="241" spans="1:17" ht="11.25">
      <c r="A241" s="55"/>
      <c r="C241" s="55"/>
      <c r="D241" s="55"/>
      <c r="E241" s="5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</row>
    <row r="242" spans="1:17" ht="11.25">
      <c r="A242" s="55"/>
      <c r="C242" s="55"/>
      <c r="D242" s="55"/>
      <c r="E242" s="5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</row>
    <row r="243" spans="1:17" ht="11.25">
      <c r="A243" s="55"/>
      <c r="C243" s="55"/>
      <c r="D243" s="55"/>
      <c r="E243" s="5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</row>
    <row r="244" spans="1:17" ht="11.25">
      <c r="A244" s="55"/>
      <c r="C244" s="55"/>
      <c r="D244" s="55"/>
      <c r="E244" s="5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</row>
    <row r="245" spans="1:17" ht="11.25">
      <c r="A245" s="55"/>
      <c r="C245" s="55"/>
      <c r="D245" s="55"/>
      <c r="E245" s="5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</row>
    <row r="246" spans="1:17" ht="11.25">
      <c r="A246" s="55"/>
      <c r="C246" s="55"/>
      <c r="D246" s="55"/>
      <c r="E246" s="5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</row>
    <row r="247" spans="1:17" ht="11.25">
      <c r="A247" s="55"/>
      <c r="C247" s="55"/>
      <c r="D247" s="55"/>
      <c r="E247" s="5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</row>
    <row r="248" spans="1:17" ht="11.25">
      <c r="A248" s="55"/>
      <c r="C248" s="55"/>
      <c r="D248" s="55"/>
      <c r="E248" s="5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</row>
    <row r="249" spans="1:17" ht="11.25">
      <c r="A249" s="55"/>
      <c r="C249" s="55"/>
      <c r="D249" s="55"/>
      <c r="E249" s="5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</row>
    <row r="250" spans="1:17" ht="11.25">
      <c r="A250" s="55"/>
      <c r="C250" s="55"/>
      <c r="D250" s="55"/>
      <c r="E250" s="5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</row>
    <row r="251" spans="1:17" ht="11.25">
      <c r="A251" s="55"/>
      <c r="C251" s="55"/>
      <c r="D251" s="55"/>
      <c r="E251" s="5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</row>
    <row r="252" spans="1:17" ht="11.25">
      <c r="A252" s="55"/>
      <c r="C252" s="55"/>
      <c r="D252" s="55"/>
      <c r="E252" s="5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</row>
    <row r="253" spans="1:17" ht="11.25">
      <c r="A253" s="55"/>
      <c r="C253" s="55"/>
      <c r="D253" s="55"/>
      <c r="E253" s="5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</row>
    <row r="254" spans="1:17" ht="11.25">
      <c r="A254" s="55"/>
      <c r="C254" s="55"/>
      <c r="D254" s="55"/>
      <c r="E254" s="5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</row>
    <row r="255" spans="1:17" ht="11.25">
      <c r="A255" s="55"/>
      <c r="C255" s="55"/>
      <c r="D255" s="55"/>
      <c r="E255" s="5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</row>
    <row r="256" spans="1:17" ht="11.25">
      <c r="A256" s="55"/>
      <c r="C256" s="55"/>
      <c r="D256" s="55"/>
      <c r="E256" s="5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</row>
    <row r="257" spans="1:17" ht="11.25">
      <c r="A257" s="55"/>
      <c r="C257" s="55"/>
      <c r="D257" s="55"/>
      <c r="E257" s="5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</row>
    <row r="258" spans="1:17" ht="11.25">
      <c r="A258" s="55"/>
      <c r="C258" s="55"/>
      <c r="D258" s="55"/>
      <c r="E258" s="5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</row>
    <row r="259" spans="1:17" ht="11.25">
      <c r="A259" s="55"/>
      <c r="C259" s="55"/>
      <c r="D259" s="55"/>
      <c r="E259" s="5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</row>
    <row r="260" spans="1:17" ht="11.25">
      <c r="A260" s="55"/>
      <c r="C260" s="55"/>
      <c r="D260" s="55"/>
      <c r="E260" s="5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</row>
    <row r="261" spans="1:17" ht="11.25">
      <c r="A261" s="55"/>
      <c r="C261" s="55"/>
      <c r="D261" s="55"/>
      <c r="E261" s="5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</row>
    <row r="262" spans="1:17" ht="11.25">
      <c r="A262" s="55"/>
      <c r="C262" s="55"/>
      <c r="D262" s="55"/>
      <c r="E262" s="5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</row>
    <row r="263" spans="1:17" ht="11.25">
      <c r="A263" s="55"/>
      <c r="C263" s="55"/>
      <c r="D263" s="55"/>
      <c r="E263" s="5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</row>
    <row r="264" spans="1:17" ht="11.25">
      <c r="A264" s="55"/>
      <c r="C264" s="55"/>
      <c r="D264" s="55"/>
      <c r="E264" s="5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</row>
    <row r="265" spans="1:17" ht="11.25">
      <c r="A265" s="55"/>
      <c r="C265" s="55"/>
      <c r="D265" s="55"/>
      <c r="E265" s="5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</row>
    <row r="266" spans="1:17" ht="11.25">
      <c r="A266" s="55"/>
      <c r="C266" s="55"/>
      <c r="D266" s="55"/>
      <c r="E266" s="5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</row>
    <row r="267" spans="1:17" ht="11.25">
      <c r="A267" s="55"/>
      <c r="C267" s="55"/>
      <c r="D267" s="55"/>
      <c r="E267" s="5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</row>
    <row r="268" spans="1:17" ht="11.25">
      <c r="A268" s="55"/>
      <c r="C268" s="55"/>
      <c r="D268" s="55"/>
      <c r="E268" s="5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</row>
    <row r="269" spans="1:17" ht="11.25">
      <c r="A269" s="55"/>
      <c r="C269" s="55"/>
      <c r="D269" s="55"/>
      <c r="E269" s="5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</row>
    <row r="270" spans="1:17" ht="11.25">
      <c r="A270" s="55"/>
      <c r="C270" s="55"/>
      <c r="D270" s="55"/>
      <c r="E270" s="5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</row>
    <row r="271" spans="1:17" ht="11.25">
      <c r="A271" s="55"/>
      <c r="C271" s="55"/>
      <c r="D271" s="55"/>
      <c r="E271" s="5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</row>
    <row r="272" spans="1:17" ht="11.25">
      <c r="A272" s="55"/>
      <c r="C272" s="55"/>
      <c r="D272" s="55"/>
      <c r="E272" s="5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</row>
    <row r="273" spans="1:17" ht="11.25">
      <c r="A273" s="55"/>
      <c r="C273" s="55"/>
      <c r="D273" s="55"/>
      <c r="E273" s="5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</row>
    <row r="274" spans="1:17" ht="11.25">
      <c r="A274" s="55"/>
      <c r="C274" s="55"/>
      <c r="D274" s="55"/>
      <c r="E274" s="5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</row>
    <row r="275" spans="1:17" ht="11.25">
      <c r="A275" s="55"/>
      <c r="C275" s="55"/>
      <c r="D275" s="55"/>
      <c r="E275" s="5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</row>
    <row r="276" spans="1:17" ht="11.25">
      <c r="A276" s="55"/>
      <c r="C276" s="55"/>
      <c r="D276" s="55"/>
      <c r="E276" s="5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</row>
    <row r="277" spans="1:17" ht="11.25">
      <c r="A277" s="55"/>
      <c r="C277" s="55"/>
      <c r="D277" s="55"/>
      <c r="E277" s="5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</row>
    <row r="278" spans="1:17" ht="11.25">
      <c r="A278" s="55"/>
      <c r="C278" s="55"/>
      <c r="D278" s="55"/>
      <c r="E278" s="5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</row>
    <row r="279" spans="1:17" ht="11.25">
      <c r="A279" s="55"/>
      <c r="C279" s="55"/>
      <c r="D279" s="55"/>
      <c r="E279" s="5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</row>
    <row r="280" spans="1:17" ht="11.25">
      <c r="A280" s="55"/>
      <c r="C280" s="55"/>
      <c r="D280" s="55"/>
      <c r="E280" s="5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</row>
    <row r="281" spans="1:17" ht="11.25">
      <c r="A281" s="55"/>
      <c r="C281" s="55"/>
      <c r="D281" s="55"/>
      <c r="E281" s="5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</row>
    <row r="282" spans="1:17" ht="11.25">
      <c r="A282" s="55"/>
      <c r="C282" s="55"/>
      <c r="D282" s="55"/>
      <c r="E282" s="5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</row>
    <row r="283" spans="1:17" ht="11.25">
      <c r="A283" s="55"/>
      <c r="C283" s="55"/>
      <c r="D283" s="55"/>
      <c r="E283" s="5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</row>
    <row r="284" spans="1:17" ht="11.25">
      <c r="A284" s="55"/>
      <c r="C284" s="55"/>
      <c r="D284" s="55"/>
      <c r="E284" s="5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</row>
    <row r="285" spans="1:17" ht="11.25">
      <c r="A285" s="55"/>
      <c r="C285" s="55"/>
      <c r="D285" s="55"/>
      <c r="E285" s="5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</row>
    <row r="286" spans="1:17" ht="11.25">
      <c r="A286" s="55"/>
      <c r="C286" s="55"/>
      <c r="D286" s="55"/>
      <c r="E286" s="5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</row>
    <row r="287" spans="1:17" ht="11.25">
      <c r="A287" s="55"/>
      <c r="C287" s="55"/>
      <c r="D287" s="55"/>
      <c r="E287" s="5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</row>
    <row r="288" spans="1:17" ht="11.25">
      <c r="A288" s="55"/>
      <c r="C288" s="55"/>
      <c r="D288" s="55"/>
      <c r="E288" s="5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</row>
    <row r="289" spans="1:17" ht="11.25">
      <c r="A289" s="55"/>
      <c r="C289" s="55"/>
      <c r="D289" s="55"/>
      <c r="E289" s="5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</row>
    <row r="290" spans="1:17" ht="11.25">
      <c r="A290" s="55"/>
      <c r="C290" s="55"/>
      <c r="D290" s="55"/>
      <c r="E290" s="5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</row>
    <row r="291" spans="1:17" ht="11.25">
      <c r="A291" s="55"/>
      <c r="C291" s="55"/>
      <c r="D291" s="55"/>
      <c r="E291" s="5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</row>
    <row r="292" spans="1:17" ht="11.25">
      <c r="A292" s="55"/>
      <c r="C292" s="55"/>
      <c r="D292" s="55"/>
      <c r="E292" s="5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</row>
    <row r="293" spans="1:17" ht="11.25">
      <c r="A293" s="55"/>
      <c r="C293" s="55"/>
      <c r="D293" s="55"/>
      <c r="E293" s="5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</row>
    <row r="294" spans="1:17" ht="11.25">
      <c r="A294" s="55"/>
      <c r="C294" s="55"/>
      <c r="D294" s="55"/>
      <c r="E294" s="5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</row>
    <row r="295" spans="1:17" ht="11.25">
      <c r="A295" s="55"/>
      <c r="C295" s="55"/>
      <c r="D295" s="55"/>
      <c r="E295" s="5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</row>
    <row r="296" spans="1:17" ht="11.25">
      <c r="A296" s="55"/>
      <c r="C296" s="55"/>
      <c r="D296" s="55"/>
      <c r="E296" s="5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</row>
    <row r="297" spans="1:17" ht="11.25">
      <c r="A297" s="55"/>
      <c r="C297" s="55"/>
      <c r="D297" s="55"/>
      <c r="E297" s="5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</row>
    <row r="298" spans="1:17" ht="11.25">
      <c r="A298" s="55"/>
      <c r="C298" s="55"/>
      <c r="D298" s="55"/>
      <c r="E298" s="5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</row>
    <row r="299" spans="1:17" ht="11.25">
      <c r="A299" s="55"/>
      <c r="C299" s="55"/>
      <c r="D299" s="55"/>
      <c r="E299" s="5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</row>
    <row r="300" spans="1:17" ht="11.25">
      <c r="A300" s="55"/>
      <c r="C300" s="55"/>
      <c r="D300" s="55"/>
      <c r="E300" s="5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</row>
    <row r="301" spans="1:17" ht="11.25">
      <c r="A301" s="55"/>
      <c r="C301" s="55"/>
      <c r="D301" s="55"/>
      <c r="E301" s="5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</row>
    <row r="302" spans="1:17" ht="11.25">
      <c r="A302" s="55"/>
      <c r="C302" s="55"/>
      <c r="D302" s="55"/>
      <c r="E302" s="5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</row>
    <row r="303" spans="1:17" ht="11.25">
      <c r="A303" s="55"/>
      <c r="C303" s="55"/>
      <c r="D303" s="55"/>
      <c r="E303" s="5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</row>
    <row r="304" spans="1:17" ht="11.25">
      <c r="A304" s="55"/>
      <c r="C304" s="55"/>
      <c r="D304" s="55"/>
      <c r="E304" s="5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</row>
    <row r="305" spans="1:17" ht="11.25">
      <c r="A305" s="55"/>
      <c r="C305" s="55"/>
      <c r="D305" s="55"/>
      <c r="E305" s="5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</row>
    <row r="306" spans="1:17" ht="11.25">
      <c r="A306" s="55"/>
      <c r="C306" s="55"/>
      <c r="D306" s="55"/>
      <c r="E306" s="5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</row>
    <row r="307" spans="1:17" ht="11.25">
      <c r="A307" s="55"/>
      <c r="C307" s="55"/>
      <c r="D307" s="55"/>
      <c r="E307" s="5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</row>
    <row r="308" spans="1:17" ht="11.25">
      <c r="A308" s="55"/>
      <c r="C308" s="55"/>
      <c r="D308" s="55"/>
      <c r="E308" s="5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</row>
    <row r="309" spans="1:17" ht="11.25">
      <c r="A309" s="55"/>
      <c r="C309" s="55"/>
      <c r="D309" s="55"/>
      <c r="E309" s="5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</row>
    <row r="310" spans="1:17" ht="11.25">
      <c r="A310" s="55"/>
      <c r="C310" s="55"/>
      <c r="D310" s="55"/>
      <c r="E310" s="5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</row>
    <row r="311" spans="1:17" ht="11.25">
      <c r="A311" s="55"/>
      <c r="C311" s="55"/>
      <c r="D311" s="55"/>
      <c r="E311" s="5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</row>
    <row r="312" spans="1:17" ht="11.25">
      <c r="A312" s="55"/>
      <c r="C312" s="55"/>
      <c r="D312" s="55"/>
      <c r="E312" s="5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</row>
    <row r="313" spans="1:17" ht="11.25">
      <c r="A313" s="55"/>
      <c r="C313" s="55"/>
      <c r="D313" s="55"/>
      <c r="E313" s="5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</row>
    <row r="314" spans="1:17" ht="11.25">
      <c r="A314" s="55"/>
      <c r="C314" s="55"/>
      <c r="D314" s="55"/>
      <c r="E314" s="5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</row>
    <row r="315" spans="1:17" ht="11.25">
      <c r="A315" s="55"/>
      <c r="C315" s="55"/>
      <c r="D315" s="55"/>
      <c r="E315" s="5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</row>
    <row r="316" spans="1:17" ht="11.25">
      <c r="A316" s="55"/>
      <c r="C316" s="55"/>
      <c r="D316" s="55"/>
      <c r="E316" s="5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</row>
    <row r="317" spans="1:17" ht="11.25">
      <c r="A317" s="55"/>
      <c r="C317" s="55"/>
      <c r="D317" s="55"/>
      <c r="E317" s="5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</row>
    <row r="318" spans="1:17" ht="11.25">
      <c r="A318" s="55"/>
      <c r="C318" s="55"/>
      <c r="D318" s="55"/>
      <c r="E318" s="5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</row>
    <row r="319" spans="1:17" ht="11.25">
      <c r="A319" s="55"/>
      <c r="C319" s="55"/>
      <c r="D319" s="55"/>
      <c r="E319" s="5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</row>
    <row r="320" spans="1:17" ht="11.25">
      <c r="A320" s="55"/>
      <c r="C320" s="55"/>
      <c r="D320" s="55"/>
      <c r="E320" s="5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</row>
    <row r="321" spans="1:17" ht="11.25">
      <c r="A321" s="55"/>
      <c r="C321" s="55"/>
      <c r="D321" s="55"/>
      <c r="E321" s="5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</row>
    <row r="322" spans="1:17" ht="11.25">
      <c r="A322" s="55"/>
      <c r="C322" s="55"/>
      <c r="D322" s="55"/>
      <c r="E322" s="5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</row>
    <row r="323" spans="1:17" ht="11.25">
      <c r="A323" s="55"/>
      <c r="C323" s="55"/>
      <c r="D323" s="55"/>
      <c r="E323" s="5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</row>
    <row r="324" spans="1:17" ht="11.25">
      <c r="A324" s="55"/>
      <c r="C324" s="55"/>
      <c r="D324" s="55"/>
      <c r="E324" s="5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</row>
    <row r="325" spans="1:17" ht="11.25">
      <c r="A325" s="55"/>
      <c r="C325" s="55"/>
      <c r="D325" s="55"/>
      <c r="E325" s="5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</row>
    <row r="326" spans="1:17" ht="11.25">
      <c r="A326" s="55"/>
      <c r="C326" s="55"/>
      <c r="D326" s="55"/>
      <c r="E326" s="5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</row>
    <row r="327" spans="1:17" ht="11.25">
      <c r="A327" s="55"/>
      <c r="C327" s="55"/>
      <c r="D327" s="55"/>
      <c r="E327" s="5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</row>
    <row r="328" spans="1:17" ht="11.25">
      <c r="A328" s="55"/>
      <c r="C328" s="55"/>
      <c r="D328" s="55"/>
      <c r="E328" s="5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</row>
    <row r="329" spans="1:17" ht="11.25">
      <c r="A329" s="55"/>
      <c r="C329" s="55"/>
      <c r="D329" s="55"/>
      <c r="E329" s="5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</row>
    <row r="330" spans="1:17" ht="11.25">
      <c r="A330" s="55"/>
      <c r="C330" s="55"/>
      <c r="D330" s="55"/>
      <c r="E330" s="5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</row>
    <row r="331" spans="1:17" ht="11.25">
      <c r="A331" s="55"/>
      <c r="C331" s="55"/>
      <c r="D331" s="55"/>
      <c r="E331" s="5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</row>
    <row r="332" spans="1:17" ht="11.25">
      <c r="A332" s="55"/>
      <c r="C332" s="55"/>
      <c r="D332" s="55"/>
      <c r="E332" s="5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</row>
    <row r="333" spans="1:17" ht="11.25">
      <c r="A333" s="55"/>
      <c r="C333" s="55"/>
      <c r="D333" s="55"/>
      <c r="E333" s="5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</row>
    <row r="334" spans="1:17" ht="11.25">
      <c r="A334" s="55"/>
      <c r="C334" s="55"/>
      <c r="D334" s="55"/>
      <c r="E334" s="5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</row>
    <row r="335" spans="1:17" ht="11.25">
      <c r="A335" s="55"/>
      <c r="C335" s="55"/>
      <c r="D335" s="55"/>
      <c r="E335" s="5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</row>
    <row r="336" spans="1:17" ht="11.25">
      <c r="A336" s="55"/>
      <c r="C336" s="55"/>
      <c r="D336" s="55"/>
      <c r="E336" s="5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</row>
    <row r="337" spans="1:17" ht="11.25">
      <c r="A337" s="55"/>
      <c r="C337" s="55"/>
      <c r="D337" s="55"/>
      <c r="E337" s="5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</row>
    <row r="338" spans="1:17" ht="11.25">
      <c r="A338" s="55"/>
      <c r="C338" s="55"/>
      <c r="D338" s="55"/>
      <c r="E338" s="5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</row>
    <row r="339" spans="1:17" ht="11.25">
      <c r="A339" s="55"/>
      <c r="C339" s="55"/>
      <c r="D339" s="55"/>
      <c r="E339" s="5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</row>
    <row r="340" spans="1:17" ht="11.25">
      <c r="A340" s="55"/>
      <c r="C340" s="55"/>
      <c r="D340" s="55"/>
      <c r="E340" s="5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</row>
    <row r="341" spans="1:17" ht="11.25">
      <c r="A341" s="55"/>
      <c r="C341" s="55"/>
      <c r="D341" s="55"/>
      <c r="E341" s="5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</row>
    <row r="342" spans="1:17" ht="11.25">
      <c r="A342" s="55"/>
      <c r="C342" s="55"/>
      <c r="D342" s="55"/>
      <c r="E342" s="5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</row>
    <row r="343" spans="1:17" ht="11.25">
      <c r="A343" s="55"/>
      <c r="C343" s="55"/>
      <c r="D343" s="55"/>
      <c r="E343" s="5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</row>
    <row r="344" spans="1:17" ht="11.25">
      <c r="A344" s="55"/>
      <c r="C344" s="55"/>
      <c r="D344" s="55"/>
      <c r="E344" s="5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</row>
    <row r="345" spans="1:17" ht="11.25">
      <c r="A345" s="55"/>
      <c r="C345" s="55"/>
      <c r="D345" s="55"/>
      <c r="E345" s="5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</row>
    <row r="346" spans="1:17" ht="11.25">
      <c r="A346" s="55"/>
      <c r="C346" s="55"/>
      <c r="D346" s="55"/>
      <c r="E346" s="5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</row>
    <row r="347" spans="1:17" ht="11.25">
      <c r="A347" s="55"/>
      <c r="C347" s="55"/>
      <c r="D347" s="55"/>
      <c r="E347" s="5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</row>
    <row r="348" spans="1:17" ht="11.25">
      <c r="A348" s="55"/>
      <c r="C348" s="55"/>
      <c r="D348" s="55"/>
      <c r="E348" s="5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</row>
    <row r="349" spans="1:17" ht="11.25">
      <c r="A349" s="55"/>
      <c r="C349" s="55"/>
      <c r="D349" s="55"/>
      <c r="E349" s="5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</row>
    <row r="350" spans="1:17" ht="11.25">
      <c r="A350" s="55"/>
      <c r="C350" s="55"/>
      <c r="D350" s="55"/>
      <c r="E350" s="5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</row>
    <row r="351" spans="1:17" ht="11.25">
      <c r="A351" s="55"/>
      <c r="C351" s="55"/>
      <c r="D351" s="55"/>
      <c r="E351" s="5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</row>
    <row r="352" spans="1:17" ht="11.25">
      <c r="A352" s="55"/>
      <c r="C352" s="55"/>
      <c r="D352" s="55"/>
      <c r="E352" s="5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</row>
    <row r="353" spans="1:17" ht="11.25">
      <c r="A353" s="55"/>
      <c r="C353" s="55"/>
      <c r="D353" s="55"/>
      <c r="E353" s="5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</row>
    <row r="354" spans="1:17" ht="11.25">
      <c r="A354" s="55"/>
      <c r="C354" s="55"/>
      <c r="D354" s="55"/>
      <c r="E354" s="5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</row>
    <row r="355" spans="1:17" ht="11.25">
      <c r="A355" s="55"/>
      <c r="C355" s="55"/>
      <c r="D355" s="55"/>
      <c r="E355" s="5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</row>
    <row r="356" spans="1:17" ht="11.25">
      <c r="A356" s="55"/>
      <c r="C356" s="55"/>
      <c r="D356" s="55"/>
      <c r="E356" s="5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</row>
    <row r="357" spans="1:17" ht="11.25">
      <c r="A357" s="55"/>
      <c r="C357" s="55"/>
      <c r="D357" s="55"/>
      <c r="E357" s="5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</row>
    <row r="358" spans="1:17" ht="11.25">
      <c r="A358" s="55"/>
      <c r="C358" s="55"/>
      <c r="D358" s="55"/>
      <c r="E358" s="5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</row>
    <row r="359" spans="1:17" ht="11.25">
      <c r="A359" s="55"/>
      <c r="C359" s="55"/>
      <c r="D359" s="55"/>
      <c r="E359" s="5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</row>
    <row r="360" spans="1:17" ht="11.25">
      <c r="A360" s="55"/>
      <c r="C360" s="55"/>
      <c r="D360" s="55"/>
      <c r="E360" s="5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</row>
    <row r="361" spans="1:17" ht="11.25">
      <c r="A361" s="55"/>
      <c r="C361" s="55"/>
      <c r="D361" s="55"/>
      <c r="E361" s="5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</row>
    <row r="362" spans="1:17" ht="11.25">
      <c r="A362" s="55"/>
      <c r="C362" s="55"/>
      <c r="D362" s="55"/>
      <c r="E362" s="5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</row>
    <row r="363" spans="1:17" ht="11.25">
      <c r="A363" s="55"/>
      <c r="C363" s="55"/>
      <c r="D363" s="55"/>
      <c r="E363" s="5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</row>
    <row r="364" spans="1:17" ht="11.25">
      <c r="A364" s="55"/>
      <c r="C364" s="55"/>
      <c r="D364" s="55"/>
      <c r="E364" s="5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</row>
    <row r="365" spans="1:17" ht="11.25">
      <c r="A365" s="55"/>
      <c r="C365" s="55"/>
      <c r="D365" s="55"/>
      <c r="E365" s="5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</row>
    <row r="366" spans="1:17" ht="11.25">
      <c r="A366" s="55"/>
      <c r="C366" s="55"/>
      <c r="D366" s="55"/>
      <c r="E366" s="5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</row>
    <row r="367" spans="1:17" ht="11.25">
      <c r="A367" s="55"/>
      <c r="C367" s="55"/>
      <c r="D367" s="55"/>
      <c r="E367" s="5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</row>
    <row r="368" spans="1:17" ht="11.25">
      <c r="A368" s="55"/>
      <c r="C368" s="55"/>
      <c r="D368" s="55"/>
      <c r="E368" s="5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</row>
    <row r="369" spans="1:17" ht="11.25">
      <c r="A369" s="55"/>
      <c r="C369" s="55"/>
      <c r="D369" s="55"/>
      <c r="E369" s="5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</row>
    <row r="370" spans="1:17" ht="11.25">
      <c r="A370" s="55"/>
      <c r="C370" s="55"/>
      <c r="D370" s="55"/>
      <c r="E370" s="5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</row>
  </sheetData>
  <hyperlinks>
    <hyperlink ref="G5" r:id="rId1" display="http://www.travel.com.hk/region/timezone.htm"/>
  </hyperlink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F16" sqref="F2:F16"/>
    </sheetView>
  </sheetViews>
  <sheetFormatPr defaultColWidth="9.140625" defaultRowHeight="12.75"/>
  <cols>
    <col min="1" max="1" width="40.7109375" style="0" customWidth="1"/>
    <col min="2" max="2" width="31.28125" style="0" customWidth="1"/>
    <col min="3" max="3" width="35.421875" style="0" customWidth="1"/>
    <col min="4" max="4" width="24.57421875" style="0" customWidth="1"/>
    <col min="5" max="6" width="30.28125" style="0" customWidth="1"/>
    <col min="7" max="8" width="21.8515625" style="0" customWidth="1"/>
    <col min="9" max="10" width="21.7109375" style="0" customWidth="1"/>
    <col min="11" max="11" width="27.421875" style="0" customWidth="1"/>
  </cols>
  <sheetData>
    <row r="1" spans="1:11" ht="13.5" thickBot="1">
      <c r="A1" t="s">
        <v>38</v>
      </c>
      <c r="B1" t="s">
        <v>149</v>
      </c>
      <c r="C1" t="s">
        <v>52</v>
      </c>
      <c r="D1" t="s">
        <v>147</v>
      </c>
      <c r="E1" t="s">
        <v>148</v>
      </c>
      <c r="F1" t="s">
        <v>145</v>
      </c>
      <c r="G1" s="88" t="s">
        <v>146</v>
      </c>
      <c r="H1" s="88" t="s">
        <v>52</v>
      </c>
      <c r="I1" s="88" t="s">
        <v>147</v>
      </c>
      <c r="J1" s="88" t="s">
        <v>148</v>
      </c>
      <c r="K1" s="88" t="s">
        <v>145</v>
      </c>
    </row>
    <row r="2" spans="1:11" ht="12.75">
      <c r="A2" t="s">
        <v>130</v>
      </c>
      <c r="C2">
        <v>-68.4870592322745</v>
      </c>
      <c r="D2">
        <v>-85.9653765756604</v>
      </c>
      <c r="E2">
        <v>-283.517730686293</v>
      </c>
      <c r="F2">
        <v>-121.6348724</v>
      </c>
      <c r="G2" s="88"/>
      <c r="H2" s="88">
        <v>110.3</v>
      </c>
      <c r="I2" s="89">
        <v>84</v>
      </c>
      <c r="J2" s="90"/>
      <c r="K2" s="88">
        <v>33.58</v>
      </c>
    </row>
    <row r="3" spans="1:11" ht="12.75">
      <c r="A3" t="s">
        <v>131</v>
      </c>
      <c r="C3">
        <v>-74.5536880493164</v>
      </c>
      <c r="D3">
        <v>-74.4577331542968</v>
      </c>
      <c r="E3">
        <v>-283.517700195312</v>
      </c>
      <c r="F3">
        <v>-121.6348572</v>
      </c>
      <c r="G3" s="88"/>
      <c r="H3" s="88">
        <v>103.88</v>
      </c>
      <c r="I3" s="88">
        <v>71</v>
      </c>
      <c r="J3" s="88"/>
      <c r="K3" s="88">
        <v>33.58</v>
      </c>
    </row>
    <row r="4" spans="1:11" ht="12.75">
      <c r="A4" t="s">
        <v>132</v>
      </c>
      <c r="C4">
        <v>-81.1073684692382</v>
      </c>
      <c r="D4">
        <v>-60.7736320495605</v>
      </c>
      <c r="E4">
        <v>-283.51773071289</v>
      </c>
      <c r="F4">
        <v>-121.6348724</v>
      </c>
      <c r="G4" s="88"/>
      <c r="H4" s="88">
        <v>97.7</v>
      </c>
      <c r="I4" s="88">
        <v>58.6</v>
      </c>
      <c r="J4" s="88"/>
      <c r="K4" s="88">
        <v>33.58</v>
      </c>
    </row>
    <row r="5" spans="1:11" ht="12.75">
      <c r="A5" t="s">
        <v>133</v>
      </c>
      <c r="C5">
        <v>-87.4187258377652</v>
      </c>
      <c r="D5">
        <v>-47.7743271082962</v>
      </c>
      <c r="E5">
        <v>-283.517737578098</v>
      </c>
      <c r="F5">
        <v>-121.6348906</v>
      </c>
      <c r="G5" s="88"/>
      <c r="H5" s="88">
        <v>91.281</v>
      </c>
      <c r="I5" s="88">
        <v>45.544</v>
      </c>
      <c r="J5" s="88"/>
      <c r="K5" s="88">
        <v>33.58</v>
      </c>
    </row>
    <row r="6" spans="1:11" ht="12.75">
      <c r="A6" t="s">
        <v>134</v>
      </c>
      <c r="C6">
        <v>-94.9980410637385</v>
      </c>
      <c r="D6">
        <v>-34.7141449883449</v>
      </c>
      <c r="E6">
        <v>-283.517757790643</v>
      </c>
      <c r="F6">
        <v>-121.6348863</v>
      </c>
      <c r="G6" s="88"/>
      <c r="H6" s="88">
        <v>83.218</v>
      </c>
      <c r="I6" s="88">
        <v>32.435</v>
      </c>
      <c r="J6" s="88"/>
      <c r="K6" s="88">
        <v>33.58</v>
      </c>
    </row>
    <row r="7" spans="1:11" ht="12.75">
      <c r="A7" t="s">
        <v>135</v>
      </c>
      <c r="C7">
        <v>-107.563861742474</v>
      </c>
      <c r="D7">
        <v>-21.436663845597</v>
      </c>
      <c r="E7">
        <v>-283.517726789712</v>
      </c>
      <c r="F7">
        <v>-121.6348402</v>
      </c>
      <c r="G7" s="88"/>
      <c r="H7" s="88">
        <v>69.6</v>
      </c>
      <c r="I7" s="88">
        <v>19.66</v>
      </c>
      <c r="J7" s="88"/>
      <c r="K7" s="88">
        <v>33.58</v>
      </c>
    </row>
    <row r="8" spans="1:11" ht="12.75">
      <c r="A8" t="s">
        <v>136</v>
      </c>
      <c r="C8">
        <v>-140.915070767005</v>
      </c>
      <c r="D8">
        <v>-10.3327979113409</v>
      </c>
      <c r="E8">
        <v>-283.517759187433</v>
      </c>
      <c r="F8">
        <v>-121.634841</v>
      </c>
      <c r="G8" s="88"/>
      <c r="H8" s="88">
        <v>28.3</v>
      </c>
      <c r="I8" s="88">
        <v>9.3</v>
      </c>
      <c r="J8" s="88"/>
      <c r="K8" s="88">
        <v>33.58</v>
      </c>
    </row>
    <row r="9" spans="1:11" ht="12.75">
      <c r="A9" t="s">
        <v>137</v>
      </c>
      <c r="C9">
        <v>-218.853440882447</v>
      </c>
      <c r="D9">
        <v>-10.3851520693354</v>
      </c>
      <c r="E9">
        <v>-283.517793870152</v>
      </c>
      <c r="F9">
        <v>-121.6348581</v>
      </c>
      <c r="G9" s="88"/>
      <c r="H9" s="88">
        <v>-50.84</v>
      </c>
      <c r="I9" s="88">
        <v>12.48</v>
      </c>
      <c r="J9" s="88"/>
      <c r="K9" s="88">
        <v>33.58</v>
      </c>
    </row>
    <row r="10" spans="1:11" ht="12.75">
      <c r="A10" t="s">
        <v>138</v>
      </c>
      <c r="C10">
        <v>-243.077819221147</v>
      </c>
      <c r="D10">
        <v>-16.2348707071341</v>
      </c>
      <c r="E10">
        <v>-283.51779755707</v>
      </c>
      <c r="F10">
        <v>-121.6348597</v>
      </c>
      <c r="G10" s="88"/>
      <c r="H10" s="88">
        <v>-66.91</v>
      </c>
      <c r="I10" s="88">
        <v>18.13</v>
      </c>
      <c r="J10" s="88"/>
      <c r="K10" s="88">
        <v>33.58</v>
      </c>
    </row>
    <row r="11" spans="1:11" ht="12.75">
      <c r="A11" t="s">
        <v>139</v>
      </c>
      <c r="C11">
        <v>-253.606278816603</v>
      </c>
      <c r="D11">
        <v>-22.3231036399376</v>
      </c>
      <c r="E11">
        <v>-283.517795708744</v>
      </c>
      <c r="F11">
        <v>-121.6348589</v>
      </c>
      <c r="G11" s="88"/>
      <c r="H11" s="88">
        <v>-75.93</v>
      </c>
      <c r="I11" s="88">
        <v>24.36</v>
      </c>
      <c r="J11" s="88"/>
      <c r="K11" s="88">
        <v>33.58</v>
      </c>
    </row>
    <row r="12" spans="1:11" ht="12.75">
      <c r="A12" t="s">
        <v>140</v>
      </c>
      <c r="C12">
        <v>-265.220477581872</v>
      </c>
      <c r="D12">
        <v>-35.1819616302123</v>
      </c>
      <c r="E12">
        <v>-283.517789371628</v>
      </c>
      <c r="F12">
        <v>-121.6348637</v>
      </c>
      <c r="G12" s="88"/>
      <c r="H12" s="88">
        <v>-86.57</v>
      </c>
      <c r="I12" s="88">
        <v>37.34</v>
      </c>
      <c r="J12" s="88"/>
      <c r="K12" s="88">
        <v>33.58</v>
      </c>
    </row>
    <row r="13" spans="1:11" ht="12.75">
      <c r="A13" t="s">
        <v>141</v>
      </c>
      <c r="C13">
        <v>-272.73172504693</v>
      </c>
      <c r="D13">
        <v>-48.2470106506097</v>
      </c>
      <c r="E13">
        <v>-283.517856518788</v>
      </c>
      <c r="F13">
        <v>-121.6348743</v>
      </c>
      <c r="G13" s="88"/>
      <c r="H13" s="88">
        <v>-93.8</v>
      </c>
      <c r="I13" s="88">
        <v>50.46</v>
      </c>
      <c r="J13" s="88"/>
      <c r="K13" s="88">
        <v>33.58</v>
      </c>
    </row>
    <row r="14" spans="1:11" ht="12.75">
      <c r="A14" t="s">
        <v>142</v>
      </c>
      <c r="C14">
        <v>-279.24715882345</v>
      </c>
      <c r="D14">
        <v>-61.7076331504947</v>
      </c>
      <c r="E14">
        <v>-283.517814872321</v>
      </c>
      <c r="F14">
        <v>-121.6348543</v>
      </c>
      <c r="G14" s="88"/>
      <c r="H14" s="88">
        <v>-100.051</v>
      </c>
      <c r="I14" s="88">
        <v>63.49</v>
      </c>
      <c r="J14" s="88"/>
      <c r="K14" s="88">
        <v>33.58</v>
      </c>
    </row>
    <row r="15" spans="1:11" ht="12.75">
      <c r="A15" t="s">
        <v>143</v>
      </c>
      <c r="C15">
        <v>-285.361826973132</v>
      </c>
      <c r="D15">
        <v>-74.4801276706931</v>
      </c>
      <c r="E15">
        <v>-283.517820417299</v>
      </c>
      <c r="F15">
        <v>-121.6348792</v>
      </c>
      <c r="G15" s="88"/>
      <c r="H15" s="88">
        <v>-106.234</v>
      </c>
      <c r="I15" s="88">
        <v>76.27</v>
      </c>
      <c r="J15" s="88"/>
      <c r="K15" s="88">
        <v>33.58</v>
      </c>
    </row>
    <row r="16" spans="1:11" ht="12.75">
      <c r="A16" t="s">
        <v>144</v>
      </c>
      <c r="C16">
        <v>-291.407135009765</v>
      </c>
      <c r="D16">
        <v>-85.9910507202148</v>
      </c>
      <c r="E16">
        <v>-283.517822265625</v>
      </c>
      <c r="F16">
        <v>-121.6348724</v>
      </c>
      <c r="G16" s="88"/>
      <c r="H16" s="88">
        <v>-112.931</v>
      </c>
      <c r="I16" s="88">
        <v>88.643</v>
      </c>
      <c r="J16" s="88"/>
      <c r="K16" s="88">
        <v>33.58</v>
      </c>
    </row>
    <row r="23" spans="2:4" ht="12.75">
      <c r="B23" t="s">
        <v>151</v>
      </c>
      <c r="C23" t="s">
        <v>152</v>
      </c>
      <c r="D23" t="s">
        <v>150</v>
      </c>
    </row>
    <row r="24" spans="1:4" ht="12.75">
      <c r="A24">
        <v>6</v>
      </c>
      <c r="B24" t="s">
        <v>130</v>
      </c>
      <c r="C24" t="s">
        <v>153</v>
      </c>
      <c r="D24">
        <v>59.3099072553811</v>
      </c>
    </row>
    <row r="25" spans="1:4" ht="12.75">
      <c r="A25">
        <v>7</v>
      </c>
      <c r="B25" t="s">
        <v>131</v>
      </c>
      <c r="C25" t="s">
        <v>154</v>
      </c>
      <c r="D25">
        <v>46.412784576416</v>
      </c>
    </row>
    <row r="26" spans="1:4" ht="12.75">
      <c r="A26">
        <v>8</v>
      </c>
      <c r="B26" t="s">
        <v>132</v>
      </c>
      <c r="C26" t="s">
        <v>155</v>
      </c>
      <c r="D26">
        <v>31.4590702056884</v>
      </c>
    </row>
    <row r="27" spans="1:4" ht="12.75">
      <c r="A27">
        <v>9</v>
      </c>
      <c r="B27" t="s">
        <v>133</v>
      </c>
      <c r="C27" t="s">
        <v>156</v>
      </c>
      <c r="D27">
        <v>17.5602804833304</v>
      </c>
    </row>
    <row r="28" spans="1:4" ht="12.75">
      <c r="A28">
        <v>10</v>
      </c>
      <c r="B28" t="s">
        <v>134</v>
      </c>
      <c r="C28" t="s">
        <v>157</v>
      </c>
      <c r="D28">
        <v>4.95436085118647</v>
      </c>
    </row>
    <row r="29" spans="1:4" ht="12.75">
      <c r="A29">
        <v>11</v>
      </c>
      <c r="B29" t="s">
        <v>135</v>
      </c>
      <c r="C29" t="s">
        <v>158</v>
      </c>
      <c r="D29">
        <v>12.2834082502417</v>
      </c>
    </row>
    <row r="30" spans="1:4" ht="12.75">
      <c r="A30">
        <v>12</v>
      </c>
      <c r="B30" t="s">
        <v>136</v>
      </c>
      <c r="C30" t="s">
        <v>159</v>
      </c>
      <c r="D30">
        <v>26.0519319855942</v>
      </c>
    </row>
    <row r="31" spans="1:4" ht="12.75">
      <c r="A31">
        <v>13</v>
      </c>
      <c r="B31" t="s">
        <v>137</v>
      </c>
      <c r="C31" t="s">
        <v>160</v>
      </c>
      <c r="D31">
        <v>39.0160946889641</v>
      </c>
    </row>
    <row r="32" spans="1:4" ht="12.75">
      <c r="A32">
        <v>13.5</v>
      </c>
      <c r="B32" t="s">
        <v>138</v>
      </c>
      <c r="C32" t="s">
        <v>161</v>
      </c>
      <c r="D32">
        <v>46.9887261499516</v>
      </c>
    </row>
    <row r="33" spans="1:4" ht="12.75">
      <c r="A33">
        <v>14</v>
      </c>
      <c r="B33" t="s">
        <v>139</v>
      </c>
      <c r="C33" t="s">
        <v>162</v>
      </c>
      <c r="D33">
        <v>53.9458947572507</v>
      </c>
    </row>
    <row r="34" spans="1:4" ht="12.75">
      <c r="A34">
        <v>15</v>
      </c>
      <c r="B34" t="s">
        <v>140</v>
      </c>
      <c r="C34" t="s">
        <v>163</v>
      </c>
      <c r="D34">
        <v>67.7688595293034</v>
      </c>
    </row>
    <row r="35" spans="1:4" ht="12.75">
      <c r="A35">
        <v>16</v>
      </c>
      <c r="B35" t="s">
        <v>141</v>
      </c>
      <c r="C35" t="s">
        <v>164</v>
      </c>
      <c r="D35">
        <v>81.4038859899441</v>
      </c>
    </row>
    <row r="36" spans="1:4" ht="12.75">
      <c r="A36">
        <v>17</v>
      </c>
      <c r="B36" t="s">
        <v>142</v>
      </c>
      <c r="C36" t="s">
        <v>166</v>
      </c>
      <c r="D36">
        <v>95.2076964528532</v>
      </c>
    </row>
    <row r="37" spans="1:4" ht="12.75">
      <c r="A37">
        <v>18</v>
      </c>
      <c r="B37" t="s">
        <v>143</v>
      </c>
      <c r="C37" t="s">
        <v>165</v>
      </c>
      <c r="D37">
        <v>108.041180782338</v>
      </c>
    </row>
    <row r="38" spans="1:4" ht="12.75">
      <c r="A38">
        <v>19</v>
      </c>
      <c r="B38" t="s">
        <v>144</v>
      </c>
      <c r="C38" t="s">
        <v>167</v>
      </c>
      <c r="D38">
        <v>119.227622985839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zoomScale="200" zoomScaleNormal="200" workbookViewId="0" topLeftCell="A1">
      <selection activeCell="G15" sqref="G15"/>
    </sheetView>
  </sheetViews>
  <sheetFormatPr defaultColWidth="9.140625" defaultRowHeight="12.75"/>
  <cols>
    <col min="1" max="1" width="9.140625" style="70" customWidth="1"/>
    <col min="2" max="2" width="17.00390625" style="70" customWidth="1"/>
    <col min="3" max="3" width="17.28125" style="70" customWidth="1"/>
    <col min="4" max="4" width="17.00390625" style="70" customWidth="1"/>
    <col min="5" max="5" width="12.421875" style="70" customWidth="1"/>
    <col min="6" max="6" width="11.57421875" style="70" customWidth="1"/>
    <col min="7" max="7" width="12.28125" style="70" customWidth="1"/>
    <col min="8" max="16384" width="9.140625" style="70" customWidth="1"/>
  </cols>
  <sheetData>
    <row r="1" ht="15.75">
      <c r="A1" s="69" t="s">
        <v>98</v>
      </c>
    </row>
    <row r="2" ht="11.25">
      <c r="A2" s="70" t="s">
        <v>99</v>
      </c>
    </row>
    <row r="3" spans="1:2" ht="11.25">
      <c r="A3" s="71"/>
      <c r="B3" s="70" t="s">
        <v>100</v>
      </c>
    </row>
    <row r="4" spans="1:7" ht="11.25">
      <c r="A4" s="72"/>
      <c r="B4" s="70" t="s">
        <v>101</v>
      </c>
      <c r="C4" s="91" t="s">
        <v>102</v>
      </c>
      <c r="D4" s="92"/>
      <c r="E4" s="91" t="s">
        <v>103</v>
      </c>
      <c r="F4" s="93"/>
      <c r="G4" s="94"/>
    </row>
    <row r="5" spans="1:7" ht="11.25">
      <c r="A5" s="73"/>
      <c r="B5" s="70" t="s">
        <v>104</v>
      </c>
      <c r="C5" s="74" t="s">
        <v>105</v>
      </c>
      <c r="D5" s="74" t="s">
        <v>106</v>
      </c>
      <c r="E5" s="74" t="s">
        <v>107</v>
      </c>
      <c r="F5" s="74" t="s">
        <v>108</v>
      </c>
      <c r="G5" s="74" t="s">
        <v>109</v>
      </c>
    </row>
    <row r="6" spans="2:7" ht="11.25">
      <c r="B6" s="75" t="s">
        <v>110</v>
      </c>
      <c r="C6" s="76">
        <v>1.1</v>
      </c>
      <c r="D6" s="76">
        <v>1.165</v>
      </c>
      <c r="E6" s="76">
        <v>5</v>
      </c>
      <c r="F6" s="76">
        <v>3</v>
      </c>
      <c r="G6" s="76">
        <v>1.25</v>
      </c>
    </row>
    <row r="7" spans="2:7" ht="11.25">
      <c r="B7" s="77" t="s">
        <v>111</v>
      </c>
      <c r="C7" s="78">
        <f>ATAN(C6*0.5/C8)*2*1000</f>
        <v>1.2790695930599831</v>
      </c>
      <c r="D7" s="78">
        <f>ATAN(D6*0.5/D8)*2*1000</f>
        <v>1.4207314683407684</v>
      </c>
      <c r="E7" s="78">
        <f>ATAN(E6*0.5/E8)*2*1000</f>
        <v>0.13635495901860023</v>
      </c>
      <c r="F7" s="78">
        <f>ATAN(F6*0.5/F8)*2*1000</f>
        <v>0.08379888263252618</v>
      </c>
      <c r="G7" s="78">
        <f>ATAN(G6*0.5/G8)*2*1000</f>
        <v>0.03493002579353</v>
      </c>
    </row>
    <row r="8" spans="2:7" ht="11.25">
      <c r="B8" s="77" t="s">
        <v>112</v>
      </c>
      <c r="C8" s="71">
        <v>860</v>
      </c>
      <c r="D8" s="71">
        <v>820</v>
      </c>
      <c r="E8" s="71">
        <v>36669</v>
      </c>
      <c r="F8" s="71">
        <v>35800</v>
      </c>
      <c r="G8" s="71">
        <v>35785.831</v>
      </c>
    </row>
    <row r="9" spans="2:7" ht="11.25">
      <c r="B9" s="77" t="s">
        <v>113</v>
      </c>
      <c r="C9" s="79">
        <v>6371.007</v>
      </c>
      <c r="D9" s="79">
        <v>6371.007</v>
      </c>
      <c r="E9" s="79">
        <v>6371.007</v>
      </c>
      <c r="F9" s="79">
        <v>6371.007</v>
      </c>
      <c r="G9" s="79">
        <v>6378.136</v>
      </c>
    </row>
    <row r="10" spans="2:7" ht="11.25">
      <c r="B10" s="80" t="s">
        <v>114</v>
      </c>
      <c r="C10" s="81">
        <f>ATAN(C12/C8)*180/PI()</f>
        <v>49.30446896050799</v>
      </c>
      <c r="D10" s="81">
        <f>ATAN(D12/D8)*180/PI()</f>
        <v>50.64824737373526</v>
      </c>
      <c r="E10" s="81">
        <f>ATAN(E12/E8)*180/PI()</f>
        <v>1.5621255581122344</v>
      </c>
      <c r="F10" s="81">
        <f>ATAN(F12/F8)*180/PI()</f>
        <v>1.6000247151477376</v>
      </c>
      <c r="G10" s="81">
        <f>ATAN(G12/G8)*180/PI()</f>
        <v>4.7999679027248305</v>
      </c>
    </row>
    <row r="11" spans="2:7" ht="11.25">
      <c r="B11" s="77" t="s">
        <v>115</v>
      </c>
      <c r="C11" s="82">
        <v>5</v>
      </c>
      <c r="D11" s="82">
        <v>0.5</v>
      </c>
      <c r="E11" s="82">
        <v>5</v>
      </c>
      <c r="F11" s="82">
        <v>5</v>
      </c>
      <c r="G11" s="82">
        <v>5</v>
      </c>
    </row>
    <row r="12" spans="2:7" ht="11.25">
      <c r="B12" s="77" t="s">
        <v>116</v>
      </c>
      <c r="C12" s="82">
        <v>1000</v>
      </c>
      <c r="D12" s="82">
        <v>1000</v>
      </c>
      <c r="E12" s="82">
        <v>1000</v>
      </c>
      <c r="F12" s="82">
        <v>1000</v>
      </c>
      <c r="G12" s="82">
        <v>3005</v>
      </c>
    </row>
    <row r="13" spans="2:7" ht="11.25">
      <c r="B13" s="77"/>
      <c r="C13" s="74"/>
      <c r="D13" s="74"/>
      <c r="E13" s="74"/>
      <c r="F13" s="74"/>
      <c r="G13" s="74"/>
    </row>
    <row r="14" spans="2:7" ht="11.25">
      <c r="B14" s="80" t="s">
        <v>117</v>
      </c>
      <c r="C14" s="83">
        <f>DEGREES(PI()-ASIN((C$8+C$9)/C$9*SIN(RADIANS(C$10))))</f>
        <v>120.62385994907548</v>
      </c>
      <c r="D14" s="83">
        <f>DEGREES(PI()-ASIN((D$8+D$9)/D$9*SIN(RADIANS(D$10))))</f>
        <v>119.21508597544415</v>
      </c>
      <c r="E14" s="83">
        <f>DEGREES(PI()-ASIN((E$8+E$9)/E$9*SIN(RADIANS(E$10))))</f>
        <v>169.38762874793076</v>
      </c>
      <c r="F14" s="83">
        <f>DEGREES(PI()-ASIN((F$8+F$9)/F$9*SIN(RADIANS(F$10))))</f>
        <v>169.34924932678408</v>
      </c>
      <c r="G14" s="83">
        <f>DEGREES(PI()-ASIN((G$8+G$9)/G$9*SIN(RADIANS(G$10))))</f>
        <v>146.4155321376862</v>
      </c>
    </row>
    <row r="15" spans="2:7" ht="11.25">
      <c r="B15" s="80" t="s">
        <v>118</v>
      </c>
      <c r="C15" s="83">
        <f>180-C$14</f>
        <v>59.37614005092452</v>
      </c>
      <c r="D15" s="83">
        <f>180-D$14</f>
        <v>60.784914024555846</v>
      </c>
      <c r="E15" s="83">
        <f>180-E$14</f>
        <v>10.612371252069238</v>
      </c>
      <c r="F15" s="83">
        <f>180-F$14</f>
        <v>10.650750673215924</v>
      </c>
      <c r="G15" s="83">
        <f>180-G$14</f>
        <v>33.5844678623138</v>
      </c>
    </row>
    <row r="16" spans="2:7" ht="11.25">
      <c r="B16" s="80" t="s">
        <v>119</v>
      </c>
      <c r="C16" s="83">
        <f>180-C$14-C$10</f>
        <v>10.07167109041653</v>
      </c>
      <c r="D16" s="83">
        <f>180-D$14-D$10</f>
        <v>10.136666650820587</v>
      </c>
      <c r="E16" s="83">
        <f>180-E$14-E$10</f>
        <v>9.050245693957004</v>
      </c>
      <c r="F16" s="83">
        <f>180-F$14-F$10</f>
        <v>9.050725958068186</v>
      </c>
      <c r="G16" s="83">
        <f>180-G$14-G$10</f>
        <v>28.78449995958897</v>
      </c>
    </row>
    <row r="17" spans="2:7" ht="11.25">
      <c r="B17" s="77" t="s">
        <v>120</v>
      </c>
      <c r="C17" s="83">
        <f>90-C$15</f>
        <v>30.62385994907548</v>
      </c>
      <c r="D17" s="83">
        <f>90-D$15</f>
        <v>29.215085975444154</v>
      </c>
      <c r="E17" s="83">
        <f>90-E$15</f>
        <v>79.38762874793076</v>
      </c>
      <c r="F17" s="83">
        <f>90-F$15</f>
        <v>79.34924932678408</v>
      </c>
      <c r="G17" s="83">
        <f>90-G$15</f>
        <v>56.4155321376862</v>
      </c>
    </row>
    <row r="18" spans="2:7" ht="11.25">
      <c r="B18" s="77"/>
      <c r="C18" s="74"/>
      <c r="D18" s="74"/>
      <c r="E18" s="74"/>
      <c r="F18" s="74"/>
      <c r="G18" s="74"/>
    </row>
    <row r="19" spans="2:7" ht="11.25">
      <c r="B19" s="77" t="s">
        <v>121</v>
      </c>
      <c r="C19" s="83">
        <f>C$7/1000*C$9/2*((1+C$8/C$9)*COS(RADIANS(C$10))/COS(RADIANS(C$15))-1)</f>
        <v>1.8449226353214527</v>
      </c>
      <c r="D19" s="83">
        <f>D$7/1000*D$9/2*((1+D$8/D$9)*COS(RADIANS(D$10))/COS(RADIANS(D$15))-1)</f>
        <v>2.1104025695864768</v>
      </c>
      <c r="E19" s="83">
        <f>E$7/1000*E$9/2*((1+E$8/E$9)*COS(RADIANS(E$10))/COS(RADIANS(E$15))-1)</f>
        <v>2.5499543220620633</v>
      </c>
      <c r="F19" s="83">
        <f>F$7/1000*F$9/2*((1+F$8/F$9)*COS(RADIANS(F$10))/COS(RADIANS(F$15))-1)</f>
        <v>1.530273449211286</v>
      </c>
      <c r="G19" s="83">
        <f>G$7/1000*G$9/2*((1+G$8/G$9)*COS(RADIANS(G$10))/COS(RADIANS(G$15))-1)</f>
        <v>0.7694567726084633</v>
      </c>
    </row>
    <row r="20" spans="2:7" ht="11.25">
      <c r="B20" s="77" t="s">
        <v>122</v>
      </c>
      <c r="C20" s="83">
        <f>C$7/1000*(C$9+C$8)/2*SIN(RADIANS(C$16))/SIN(RADIANS(C$15))</f>
        <v>0.9398032480597113</v>
      </c>
      <c r="D20" s="83">
        <f>D$7/1000*(D$9+D$8)/2*SIN(RADIANS(D$16))/SIN(RADIANS(D$15))</f>
        <v>1.0300652981781813</v>
      </c>
      <c r="E20" s="83">
        <f>E$7/1000*(E$9+E$8)/2*SIN(RADIANS(E$16))/SIN(RADIANS(E$15))</f>
        <v>2.5063389028132477</v>
      </c>
      <c r="F20" s="83">
        <f>F$7/1000*(F$9+F$8)/2*SIN(RADIANS(F$16))/SIN(RADIANS(F$15))</f>
        <v>1.5039099374930325</v>
      </c>
      <c r="G20" s="83">
        <f>G$7/1000*(G$9+G$8)/2*SIN(RADIANS(G$16))/SIN(RADIANS(G$15))</f>
        <v>0.6410122979315724</v>
      </c>
    </row>
    <row r="21" spans="2:7" ht="11.25">
      <c r="B21" s="77" t="s">
        <v>123</v>
      </c>
      <c r="C21" s="84">
        <f>RADIANS(C$16)*C$9</f>
        <v>1119.9199585737408</v>
      </c>
      <c r="D21" s="84">
        <f>RADIANS(D$16)*D$9</f>
        <v>1127.1471430857976</v>
      </c>
      <c r="E21" s="84">
        <f>RADIANS(E$16)*E$9</f>
        <v>1006.3425117508809</v>
      </c>
      <c r="F21" s="84">
        <f>RADIANS(F$16)*F$9</f>
        <v>1006.3959147421691</v>
      </c>
      <c r="G21" s="84">
        <f>RADIANS(G$16)*G$9</f>
        <v>3204.2753758561503</v>
      </c>
    </row>
    <row r="22" spans="2:7" ht="13.5" customHeight="1">
      <c r="B22" s="77"/>
      <c r="C22" s="74"/>
      <c r="D22" s="74"/>
      <c r="E22" s="74"/>
      <c r="F22" s="74"/>
      <c r="G22" s="74"/>
    </row>
    <row r="23" spans="2:7" ht="11.25">
      <c r="B23" s="85" t="s">
        <v>124</v>
      </c>
      <c r="C23" s="73"/>
      <c r="D23" s="73"/>
      <c r="E23" s="73"/>
      <c r="F23" s="73"/>
      <c r="G23" s="73"/>
    </row>
    <row r="24" spans="2:7" ht="11.25">
      <c r="B24" s="85" t="s">
        <v>125</v>
      </c>
      <c r="C24" s="83">
        <f aca="true" t="shared" si="0" ref="C24:G25">2*C19</f>
        <v>3.6898452706429055</v>
      </c>
      <c r="D24" s="83">
        <f t="shared" si="0"/>
        <v>4.2208051391729535</v>
      </c>
      <c r="E24" s="83">
        <f t="shared" si="0"/>
        <v>5.099908644124127</v>
      </c>
      <c r="F24" s="83">
        <f t="shared" si="0"/>
        <v>3.060546898422572</v>
      </c>
      <c r="G24" s="83">
        <f t="shared" si="0"/>
        <v>1.5389135452169267</v>
      </c>
    </row>
    <row r="25" spans="2:7" ht="11.25">
      <c r="B25" s="85" t="s">
        <v>126</v>
      </c>
      <c r="C25" s="83">
        <f t="shared" si="0"/>
        <v>1.8796064961194225</v>
      </c>
      <c r="D25" s="83">
        <f t="shared" si="0"/>
        <v>2.0601305963563625</v>
      </c>
      <c r="E25" s="83">
        <f t="shared" si="0"/>
        <v>5.012677805626495</v>
      </c>
      <c r="F25" s="83">
        <f t="shared" si="0"/>
        <v>3.007819874986065</v>
      </c>
      <c r="G25" s="83">
        <f t="shared" si="0"/>
        <v>1.2820245958631449</v>
      </c>
    </row>
    <row r="26" spans="2:7" ht="11.25">
      <c r="B26" s="85" t="s">
        <v>127</v>
      </c>
      <c r="C26" s="86">
        <f>SQRT(C24*C25)</f>
        <v>2.633525610351252</v>
      </c>
      <c r="D26" s="86">
        <f>SQRT(D24*D25)</f>
        <v>2.948798027751032</v>
      </c>
      <c r="E26" s="86">
        <f>SQRT(E24*E25)</f>
        <v>5.056105108789148</v>
      </c>
      <c r="F26" s="86">
        <f>SQRT(F24*F25)</f>
        <v>3.0340688504716513</v>
      </c>
      <c r="G26" s="86">
        <f>SQRT(G24*G25)</f>
        <v>1.4046084920272446</v>
      </c>
    </row>
    <row r="27" spans="3:7" ht="11.25">
      <c r="C27" s="87">
        <f>IF(C$26&gt;C$11,"Warning!","")</f>
      </c>
      <c r="D27" s="87" t="str">
        <f>IF(D$26&gt;D$11,"Warning!","")</f>
        <v>Warning!</v>
      </c>
      <c r="E27" s="87" t="str">
        <f>IF(E$26&gt;E$11,"Warning!","")</f>
        <v>Warning!</v>
      </c>
      <c r="F27" s="87">
        <f>IF(F$26&gt;F$11,"Warning!","")</f>
      </c>
      <c r="G27" s="87">
        <f>IF(G$26&gt;G$11,"Warning!","")</f>
      </c>
    </row>
    <row r="30" ht="11.25">
      <c r="C30" s="70" t="s">
        <v>128</v>
      </c>
    </row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>
      <c r="C47" s="70" t="s">
        <v>129</v>
      </c>
    </row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</sheetData>
  <mergeCells count="2">
    <mergeCell ref="C4:D4"/>
    <mergeCell ref="E4:G4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M32"/>
  <sheetViews>
    <sheetView workbookViewId="0" topLeftCell="A1">
      <selection activeCell="H20" sqref="H20"/>
    </sheetView>
  </sheetViews>
  <sheetFormatPr defaultColWidth="9.140625" defaultRowHeight="12.75"/>
  <cols>
    <col min="1" max="1" width="3.7109375" style="67" bestFit="1" customWidth="1"/>
    <col min="2" max="2" width="3.421875" style="67" bestFit="1" customWidth="1"/>
    <col min="3" max="5" width="3.57421875" style="67" bestFit="1" customWidth="1"/>
    <col min="6" max="6" width="3.8515625" style="67" bestFit="1" customWidth="1"/>
    <col min="7" max="8" width="3.57421875" style="67" bestFit="1" customWidth="1"/>
    <col min="9" max="9" width="3.8515625" style="67" bestFit="1" customWidth="1"/>
    <col min="10" max="10" width="3.7109375" style="67" bestFit="1" customWidth="1"/>
    <col min="11" max="11" width="3.57421875" style="67" bestFit="1" customWidth="1"/>
    <col min="12" max="13" width="3.7109375" style="67" bestFit="1" customWidth="1"/>
    <col min="14" max="16384" width="11.421875" style="67" customWidth="1"/>
  </cols>
  <sheetData>
    <row r="1" spans="1:13" ht="11.25">
      <c r="A1" s="66" t="s">
        <v>35</v>
      </c>
      <c r="B1" s="66" t="s">
        <v>85</v>
      </c>
      <c r="C1" s="66" t="s">
        <v>86</v>
      </c>
      <c r="D1" s="66" t="s">
        <v>87</v>
      </c>
      <c r="E1" s="66" t="s">
        <v>88</v>
      </c>
      <c r="F1" s="66" t="s">
        <v>89</v>
      </c>
      <c r="G1" s="66" t="s">
        <v>90</v>
      </c>
      <c r="H1" s="66" t="s">
        <v>91</v>
      </c>
      <c r="I1" s="66" t="s">
        <v>92</v>
      </c>
      <c r="J1" s="66" t="s">
        <v>93</v>
      </c>
      <c r="K1" s="66" t="s">
        <v>94</v>
      </c>
      <c r="L1" s="66" t="s">
        <v>95</v>
      </c>
      <c r="M1" s="66" t="s">
        <v>96</v>
      </c>
    </row>
    <row r="2" spans="1:13" ht="11.25">
      <c r="A2" s="66">
        <v>1</v>
      </c>
      <c r="B2" s="68">
        <v>1</v>
      </c>
      <c r="C2" s="68">
        <v>32</v>
      </c>
      <c r="D2" s="68">
        <v>60</v>
      </c>
      <c r="E2" s="68">
        <v>91</v>
      </c>
      <c r="F2" s="68">
        <v>121</v>
      </c>
      <c r="G2" s="68">
        <v>152</v>
      </c>
      <c r="H2" s="68">
        <v>182</v>
      </c>
      <c r="I2" s="68">
        <v>213</v>
      </c>
      <c r="J2" s="68">
        <v>244</v>
      </c>
      <c r="K2" s="68">
        <v>274</v>
      </c>
      <c r="L2" s="68">
        <v>305</v>
      </c>
      <c r="M2" s="68">
        <v>335</v>
      </c>
    </row>
    <row r="3" spans="1:13" ht="11.25">
      <c r="A3" s="66">
        <v>2</v>
      </c>
      <c r="B3" s="68">
        <v>2</v>
      </c>
      <c r="C3" s="68">
        <v>33</v>
      </c>
      <c r="D3" s="68">
        <v>61</v>
      </c>
      <c r="E3" s="68">
        <v>92</v>
      </c>
      <c r="F3" s="68">
        <v>122</v>
      </c>
      <c r="G3" s="68">
        <v>153</v>
      </c>
      <c r="H3" s="68">
        <v>183</v>
      </c>
      <c r="I3" s="68">
        <v>214</v>
      </c>
      <c r="J3" s="68">
        <v>245</v>
      </c>
      <c r="K3" s="68">
        <v>275</v>
      </c>
      <c r="L3" s="68">
        <v>306</v>
      </c>
      <c r="M3" s="68">
        <v>336</v>
      </c>
    </row>
    <row r="4" spans="1:13" ht="11.25">
      <c r="A4" s="66">
        <v>3</v>
      </c>
      <c r="B4" s="68">
        <v>3</v>
      </c>
      <c r="C4" s="68">
        <v>34</v>
      </c>
      <c r="D4" s="68">
        <v>62</v>
      </c>
      <c r="E4" s="68">
        <v>93</v>
      </c>
      <c r="F4" s="68">
        <v>123</v>
      </c>
      <c r="G4" s="68">
        <v>154</v>
      </c>
      <c r="H4" s="68">
        <v>184</v>
      </c>
      <c r="I4" s="68">
        <v>215</v>
      </c>
      <c r="J4" s="68">
        <v>246</v>
      </c>
      <c r="K4" s="68">
        <v>276</v>
      </c>
      <c r="L4" s="68">
        <v>307</v>
      </c>
      <c r="M4" s="68">
        <v>337</v>
      </c>
    </row>
    <row r="5" spans="1:13" ht="11.25">
      <c r="A5" s="66">
        <v>4</v>
      </c>
      <c r="B5" s="68">
        <v>4</v>
      </c>
      <c r="C5" s="68">
        <v>35</v>
      </c>
      <c r="D5" s="68">
        <v>63</v>
      </c>
      <c r="E5" s="68">
        <v>94</v>
      </c>
      <c r="F5" s="68">
        <v>124</v>
      </c>
      <c r="G5" s="68">
        <v>155</v>
      </c>
      <c r="H5" s="68">
        <v>185</v>
      </c>
      <c r="I5" s="68">
        <v>216</v>
      </c>
      <c r="J5" s="68">
        <v>247</v>
      </c>
      <c r="K5" s="68">
        <v>277</v>
      </c>
      <c r="L5" s="68">
        <v>308</v>
      </c>
      <c r="M5" s="68">
        <v>338</v>
      </c>
    </row>
    <row r="6" spans="1:13" ht="11.25">
      <c r="A6" s="66">
        <v>5</v>
      </c>
      <c r="B6" s="68">
        <v>5</v>
      </c>
      <c r="C6" s="68">
        <v>36</v>
      </c>
      <c r="D6" s="68">
        <v>64</v>
      </c>
      <c r="E6" s="68">
        <v>95</v>
      </c>
      <c r="F6" s="68">
        <v>125</v>
      </c>
      <c r="G6" s="68">
        <v>156</v>
      </c>
      <c r="H6" s="68">
        <v>186</v>
      </c>
      <c r="I6" s="68">
        <v>217</v>
      </c>
      <c r="J6" s="68">
        <v>248</v>
      </c>
      <c r="K6" s="68">
        <v>278</v>
      </c>
      <c r="L6" s="68">
        <v>309</v>
      </c>
      <c r="M6" s="68">
        <v>339</v>
      </c>
    </row>
    <row r="7" spans="1:13" ht="11.25">
      <c r="A7" s="66">
        <v>6</v>
      </c>
      <c r="B7" s="68">
        <v>6</v>
      </c>
      <c r="C7" s="68">
        <v>37</v>
      </c>
      <c r="D7" s="68">
        <v>65</v>
      </c>
      <c r="E7" s="68">
        <v>96</v>
      </c>
      <c r="F7" s="68">
        <v>126</v>
      </c>
      <c r="G7" s="68">
        <v>157</v>
      </c>
      <c r="H7" s="68">
        <v>187</v>
      </c>
      <c r="I7" s="68">
        <v>218</v>
      </c>
      <c r="J7" s="68">
        <v>249</v>
      </c>
      <c r="K7" s="68">
        <v>279</v>
      </c>
      <c r="L7" s="68">
        <v>310</v>
      </c>
      <c r="M7" s="68">
        <v>340</v>
      </c>
    </row>
    <row r="8" spans="1:13" ht="11.25">
      <c r="A8" s="66">
        <v>7</v>
      </c>
      <c r="B8" s="68">
        <v>7</v>
      </c>
      <c r="C8" s="68">
        <v>38</v>
      </c>
      <c r="D8" s="68">
        <v>66</v>
      </c>
      <c r="E8" s="68">
        <v>97</v>
      </c>
      <c r="F8" s="68">
        <v>127</v>
      </c>
      <c r="G8" s="68">
        <v>158</v>
      </c>
      <c r="H8" s="68">
        <v>188</v>
      </c>
      <c r="I8" s="68">
        <v>219</v>
      </c>
      <c r="J8" s="68">
        <v>250</v>
      </c>
      <c r="K8" s="68">
        <v>280</v>
      </c>
      <c r="L8" s="68">
        <v>311</v>
      </c>
      <c r="M8" s="68">
        <v>341</v>
      </c>
    </row>
    <row r="9" spans="1:13" ht="11.25">
      <c r="A9" s="66">
        <v>8</v>
      </c>
      <c r="B9" s="68">
        <v>8</v>
      </c>
      <c r="C9" s="68">
        <v>39</v>
      </c>
      <c r="D9" s="68">
        <v>67</v>
      </c>
      <c r="E9" s="68">
        <v>98</v>
      </c>
      <c r="F9" s="68">
        <v>128</v>
      </c>
      <c r="G9" s="68">
        <v>159</v>
      </c>
      <c r="H9" s="68">
        <v>189</v>
      </c>
      <c r="I9" s="68">
        <v>220</v>
      </c>
      <c r="J9" s="68">
        <v>251</v>
      </c>
      <c r="K9" s="68">
        <v>281</v>
      </c>
      <c r="L9" s="68">
        <v>312</v>
      </c>
      <c r="M9" s="68">
        <v>342</v>
      </c>
    </row>
    <row r="10" spans="1:13" ht="11.25">
      <c r="A10" s="66">
        <v>9</v>
      </c>
      <c r="B10" s="68">
        <v>9</v>
      </c>
      <c r="C10" s="68">
        <v>40</v>
      </c>
      <c r="D10" s="68">
        <v>68</v>
      </c>
      <c r="E10" s="68">
        <v>99</v>
      </c>
      <c r="F10" s="68">
        <v>129</v>
      </c>
      <c r="G10" s="68">
        <v>160</v>
      </c>
      <c r="H10" s="68">
        <v>190</v>
      </c>
      <c r="I10" s="68">
        <v>221</v>
      </c>
      <c r="J10" s="68">
        <v>252</v>
      </c>
      <c r="K10" s="68">
        <v>282</v>
      </c>
      <c r="L10" s="68">
        <v>313</v>
      </c>
      <c r="M10" s="68">
        <v>343</v>
      </c>
    </row>
    <row r="11" spans="1:13" ht="11.25">
      <c r="A11" s="66">
        <v>10</v>
      </c>
      <c r="B11" s="68">
        <v>10</v>
      </c>
      <c r="C11" s="68">
        <v>41</v>
      </c>
      <c r="D11" s="68">
        <v>69</v>
      </c>
      <c r="E11" s="68">
        <v>100</v>
      </c>
      <c r="F11" s="68">
        <v>130</v>
      </c>
      <c r="G11" s="68">
        <v>161</v>
      </c>
      <c r="H11" s="68">
        <v>191</v>
      </c>
      <c r="I11" s="68">
        <v>222</v>
      </c>
      <c r="J11" s="68">
        <v>253</v>
      </c>
      <c r="K11" s="68">
        <v>283</v>
      </c>
      <c r="L11" s="68">
        <v>314</v>
      </c>
      <c r="M11" s="68">
        <v>344</v>
      </c>
    </row>
    <row r="12" spans="1:13" ht="11.25">
      <c r="A12" s="66">
        <v>11</v>
      </c>
      <c r="B12" s="68">
        <v>11</v>
      </c>
      <c r="C12" s="68">
        <v>42</v>
      </c>
      <c r="D12" s="68">
        <v>70</v>
      </c>
      <c r="E12" s="68">
        <v>101</v>
      </c>
      <c r="F12" s="68">
        <v>131</v>
      </c>
      <c r="G12" s="68">
        <v>162</v>
      </c>
      <c r="H12" s="68">
        <v>192</v>
      </c>
      <c r="I12" s="68">
        <v>223</v>
      </c>
      <c r="J12" s="68">
        <v>254</v>
      </c>
      <c r="K12" s="68">
        <v>284</v>
      </c>
      <c r="L12" s="68">
        <v>315</v>
      </c>
      <c r="M12" s="68">
        <v>345</v>
      </c>
    </row>
    <row r="13" spans="1:13" ht="11.25">
      <c r="A13" s="66">
        <v>12</v>
      </c>
      <c r="B13" s="68">
        <v>12</v>
      </c>
      <c r="C13" s="68">
        <v>43</v>
      </c>
      <c r="D13" s="68">
        <v>71</v>
      </c>
      <c r="E13" s="68">
        <v>102</v>
      </c>
      <c r="F13" s="68">
        <v>132</v>
      </c>
      <c r="G13" s="68">
        <v>163</v>
      </c>
      <c r="H13" s="68">
        <v>193</v>
      </c>
      <c r="I13" s="68">
        <v>224</v>
      </c>
      <c r="J13" s="68">
        <v>255</v>
      </c>
      <c r="K13" s="68">
        <v>285</v>
      </c>
      <c r="L13" s="68">
        <v>316</v>
      </c>
      <c r="M13" s="68">
        <v>346</v>
      </c>
    </row>
    <row r="14" spans="1:13" ht="11.25">
      <c r="A14" s="66">
        <v>13</v>
      </c>
      <c r="B14" s="68">
        <v>13</v>
      </c>
      <c r="C14" s="68">
        <v>44</v>
      </c>
      <c r="D14" s="68">
        <v>72</v>
      </c>
      <c r="E14" s="68">
        <v>103</v>
      </c>
      <c r="F14" s="68">
        <v>133</v>
      </c>
      <c r="G14" s="68">
        <v>164</v>
      </c>
      <c r="H14" s="68">
        <v>194</v>
      </c>
      <c r="I14" s="68">
        <v>225</v>
      </c>
      <c r="J14" s="68">
        <v>256</v>
      </c>
      <c r="K14" s="68">
        <v>286</v>
      </c>
      <c r="L14" s="68">
        <v>317</v>
      </c>
      <c r="M14" s="68">
        <v>347</v>
      </c>
    </row>
    <row r="15" spans="1:13" ht="11.25">
      <c r="A15" s="66">
        <v>14</v>
      </c>
      <c r="B15" s="68">
        <v>14</v>
      </c>
      <c r="C15" s="68">
        <v>45</v>
      </c>
      <c r="D15" s="68">
        <v>73</v>
      </c>
      <c r="E15" s="68">
        <v>104</v>
      </c>
      <c r="F15" s="68">
        <v>134</v>
      </c>
      <c r="G15" s="68">
        <v>165</v>
      </c>
      <c r="H15" s="68">
        <v>195</v>
      </c>
      <c r="I15" s="68">
        <v>226</v>
      </c>
      <c r="J15" s="68">
        <v>257</v>
      </c>
      <c r="K15" s="68">
        <v>287</v>
      </c>
      <c r="L15" s="68">
        <v>318</v>
      </c>
      <c r="M15" s="68">
        <v>348</v>
      </c>
    </row>
    <row r="16" spans="1:13" ht="11.25">
      <c r="A16" s="66">
        <v>15</v>
      </c>
      <c r="B16" s="68">
        <v>15</v>
      </c>
      <c r="C16" s="68">
        <v>46</v>
      </c>
      <c r="D16" s="68">
        <v>74</v>
      </c>
      <c r="E16" s="68">
        <v>105</v>
      </c>
      <c r="F16" s="68">
        <v>135</v>
      </c>
      <c r="G16" s="68">
        <v>166</v>
      </c>
      <c r="H16" s="68">
        <v>196</v>
      </c>
      <c r="I16" s="68">
        <v>227</v>
      </c>
      <c r="J16" s="68">
        <v>258</v>
      </c>
      <c r="K16" s="68">
        <v>288</v>
      </c>
      <c r="L16" s="68">
        <v>319</v>
      </c>
      <c r="M16" s="68">
        <v>349</v>
      </c>
    </row>
    <row r="17" spans="1:13" ht="11.25">
      <c r="A17" s="66">
        <v>16</v>
      </c>
      <c r="B17" s="68">
        <v>16</v>
      </c>
      <c r="C17" s="68">
        <v>47</v>
      </c>
      <c r="D17" s="68">
        <v>75</v>
      </c>
      <c r="E17" s="68">
        <v>106</v>
      </c>
      <c r="F17" s="68">
        <v>136</v>
      </c>
      <c r="G17" s="68">
        <v>167</v>
      </c>
      <c r="H17" s="68">
        <v>197</v>
      </c>
      <c r="I17" s="68">
        <v>228</v>
      </c>
      <c r="J17" s="68">
        <v>259</v>
      </c>
      <c r="K17" s="68">
        <v>289</v>
      </c>
      <c r="L17" s="68">
        <v>320</v>
      </c>
      <c r="M17" s="68">
        <v>350</v>
      </c>
    </row>
    <row r="18" spans="1:13" ht="11.25">
      <c r="A18" s="66">
        <v>17</v>
      </c>
      <c r="B18" s="68">
        <v>17</v>
      </c>
      <c r="C18" s="68">
        <v>48</v>
      </c>
      <c r="D18" s="68">
        <v>76</v>
      </c>
      <c r="E18" s="68">
        <v>107</v>
      </c>
      <c r="F18" s="68">
        <v>137</v>
      </c>
      <c r="G18" s="68">
        <v>168</v>
      </c>
      <c r="H18" s="68">
        <v>198</v>
      </c>
      <c r="I18" s="68">
        <v>229</v>
      </c>
      <c r="J18" s="68">
        <v>260</v>
      </c>
      <c r="K18" s="68">
        <v>290</v>
      </c>
      <c r="L18" s="68">
        <v>321</v>
      </c>
      <c r="M18" s="68">
        <v>351</v>
      </c>
    </row>
    <row r="19" spans="1:13" ht="11.25">
      <c r="A19" s="66">
        <v>18</v>
      </c>
      <c r="B19" s="68">
        <v>18</v>
      </c>
      <c r="C19" s="68">
        <v>49</v>
      </c>
      <c r="D19" s="68">
        <v>77</v>
      </c>
      <c r="E19" s="68">
        <v>108</v>
      </c>
      <c r="F19" s="68">
        <v>138</v>
      </c>
      <c r="G19" s="68">
        <v>169</v>
      </c>
      <c r="H19" s="68">
        <v>199</v>
      </c>
      <c r="I19" s="68">
        <v>230</v>
      </c>
      <c r="J19" s="68">
        <v>261</v>
      </c>
      <c r="K19" s="68">
        <v>291</v>
      </c>
      <c r="L19" s="68">
        <v>322</v>
      </c>
      <c r="M19" s="68">
        <v>352</v>
      </c>
    </row>
    <row r="20" spans="1:13" ht="11.25">
      <c r="A20" s="66">
        <v>19</v>
      </c>
      <c r="B20" s="68">
        <v>19</v>
      </c>
      <c r="C20" s="68">
        <v>50</v>
      </c>
      <c r="D20" s="68">
        <v>78</v>
      </c>
      <c r="E20" s="68">
        <v>109</v>
      </c>
      <c r="F20" s="68">
        <v>139</v>
      </c>
      <c r="G20" s="68">
        <v>170</v>
      </c>
      <c r="H20" s="68">
        <v>200</v>
      </c>
      <c r="I20" s="68">
        <v>231</v>
      </c>
      <c r="J20" s="68">
        <v>262</v>
      </c>
      <c r="K20" s="68">
        <v>292</v>
      </c>
      <c r="L20" s="68">
        <v>323</v>
      </c>
      <c r="M20" s="68">
        <v>353</v>
      </c>
    </row>
    <row r="21" spans="1:13" ht="11.25">
      <c r="A21" s="66">
        <v>20</v>
      </c>
      <c r="B21" s="68">
        <v>20</v>
      </c>
      <c r="C21" s="68">
        <v>51</v>
      </c>
      <c r="D21" s="68">
        <v>79</v>
      </c>
      <c r="E21" s="68">
        <v>110</v>
      </c>
      <c r="F21" s="68">
        <v>140</v>
      </c>
      <c r="G21" s="68">
        <v>171</v>
      </c>
      <c r="H21" s="68">
        <v>201</v>
      </c>
      <c r="I21" s="68">
        <v>232</v>
      </c>
      <c r="J21" s="68">
        <v>263</v>
      </c>
      <c r="K21" s="68">
        <v>293</v>
      </c>
      <c r="L21" s="68">
        <v>324</v>
      </c>
      <c r="M21" s="68">
        <v>354</v>
      </c>
    </row>
    <row r="22" spans="1:13" ht="11.25">
      <c r="A22" s="66">
        <v>21</v>
      </c>
      <c r="B22" s="68">
        <v>21</v>
      </c>
      <c r="C22" s="68">
        <v>52</v>
      </c>
      <c r="D22" s="68">
        <v>80</v>
      </c>
      <c r="E22" s="68">
        <v>111</v>
      </c>
      <c r="F22" s="68">
        <v>141</v>
      </c>
      <c r="G22" s="68">
        <v>172</v>
      </c>
      <c r="H22" s="68">
        <v>202</v>
      </c>
      <c r="I22" s="68">
        <v>233</v>
      </c>
      <c r="J22" s="68">
        <v>264</v>
      </c>
      <c r="K22" s="68">
        <v>294</v>
      </c>
      <c r="L22" s="68">
        <v>325</v>
      </c>
      <c r="M22" s="68">
        <v>355</v>
      </c>
    </row>
    <row r="23" spans="1:13" ht="11.25">
      <c r="A23" s="66">
        <v>22</v>
      </c>
      <c r="B23" s="68">
        <v>22</v>
      </c>
      <c r="C23" s="68">
        <v>53</v>
      </c>
      <c r="D23" s="68">
        <v>81</v>
      </c>
      <c r="E23" s="68">
        <v>112</v>
      </c>
      <c r="F23" s="68">
        <v>142</v>
      </c>
      <c r="G23" s="68">
        <v>173</v>
      </c>
      <c r="H23" s="68">
        <v>203</v>
      </c>
      <c r="I23" s="68">
        <v>234</v>
      </c>
      <c r="J23" s="68">
        <v>265</v>
      </c>
      <c r="K23" s="68">
        <v>295</v>
      </c>
      <c r="L23" s="68">
        <v>326</v>
      </c>
      <c r="M23" s="68">
        <v>356</v>
      </c>
    </row>
    <row r="24" spans="1:13" ht="11.25">
      <c r="A24" s="66">
        <v>23</v>
      </c>
      <c r="B24" s="68">
        <v>23</v>
      </c>
      <c r="C24" s="68">
        <v>54</v>
      </c>
      <c r="D24" s="68">
        <v>82</v>
      </c>
      <c r="E24" s="68">
        <v>113</v>
      </c>
      <c r="F24" s="68">
        <v>143</v>
      </c>
      <c r="G24" s="68">
        <v>174</v>
      </c>
      <c r="H24" s="68">
        <v>204</v>
      </c>
      <c r="I24" s="68">
        <v>235</v>
      </c>
      <c r="J24" s="68">
        <v>266</v>
      </c>
      <c r="K24" s="68">
        <v>296</v>
      </c>
      <c r="L24" s="68">
        <v>327</v>
      </c>
      <c r="M24" s="68">
        <v>357</v>
      </c>
    </row>
    <row r="25" spans="1:13" ht="11.25">
      <c r="A25" s="66">
        <v>24</v>
      </c>
      <c r="B25" s="68">
        <v>24</v>
      </c>
      <c r="C25" s="68">
        <v>55</v>
      </c>
      <c r="D25" s="68">
        <v>83</v>
      </c>
      <c r="E25" s="68">
        <v>114</v>
      </c>
      <c r="F25" s="68">
        <v>144</v>
      </c>
      <c r="G25" s="68">
        <v>175</v>
      </c>
      <c r="H25" s="68">
        <v>205</v>
      </c>
      <c r="I25" s="68">
        <v>236</v>
      </c>
      <c r="J25" s="68">
        <v>267</v>
      </c>
      <c r="K25" s="68">
        <v>297</v>
      </c>
      <c r="L25" s="68">
        <v>328</v>
      </c>
      <c r="M25" s="68">
        <v>358</v>
      </c>
    </row>
    <row r="26" spans="1:13" ht="11.25">
      <c r="A26" s="66">
        <v>25</v>
      </c>
      <c r="B26" s="68">
        <v>25</v>
      </c>
      <c r="C26" s="68">
        <v>56</v>
      </c>
      <c r="D26" s="68">
        <v>84</v>
      </c>
      <c r="E26" s="68">
        <v>115</v>
      </c>
      <c r="F26" s="68">
        <v>145</v>
      </c>
      <c r="G26" s="68">
        <v>176</v>
      </c>
      <c r="H26" s="68">
        <v>206</v>
      </c>
      <c r="I26" s="68">
        <v>237</v>
      </c>
      <c r="J26" s="68">
        <v>268</v>
      </c>
      <c r="K26" s="68">
        <v>298</v>
      </c>
      <c r="L26" s="68">
        <v>329</v>
      </c>
      <c r="M26" s="68">
        <v>359</v>
      </c>
    </row>
    <row r="27" spans="1:13" ht="11.25">
      <c r="A27" s="66">
        <v>26</v>
      </c>
      <c r="B27" s="68">
        <v>26</v>
      </c>
      <c r="C27" s="68">
        <v>57</v>
      </c>
      <c r="D27" s="68">
        <v>85</v>
      </c>
      <c r="E27" s="68">
        <v>116</v>
      </c>
      <c r="F27" s="68">
        <v>146</v>
      </c>
      <c r="G27" s="68">
        <v>177</v>
      </c>
      <c r="H27" s="68">
        <v>207</v>
      </c>
      <c r="I27" s="68">
        <v>238</v>
      </c>
      <c r="J27" s="68">
        <v>269</v>
      </c>
      <c r="K27" s="68">
        <v>299</v>
      </c>
      <c r="L27" s="68">
        <v>330</v>
      </c>
      <c r="M27" s="68">
        <v>360</v>
      </c>
    </row>
    <row r="28" spans="1:13" ht="11.25">
      <c r="A28" s="66">
        <v>27</v>
      </c>
      <c r="B28" s="68">
        <v>27</v>
      </c>
      <c r="C28" s="68">
        <v>58</v>
      </c>
      <c r="D28" s="68">
        <v>86</v>
      </c>
      <c r="E28" s="68">
        <v>117</v>
      </c>
      <c r="F28" s="68">
        <v>147</v>
      </c>
      <c r="G28" s="68">
        <v>178</v>
      </c>
      <c r="H28" s="68">
        <v>208</v>
      </c>
      <c r="I28" s="68">
        <v>239</v>
      </c>
      <c r="J28" s="68">
        <v>270</v>
      </c>
      <c r="K28" s="68">
        <v>300</v>
      </c>
      <c r="L28" s="68">
        <v>331</v>
      </c>
      <c r="M28" s="68">
        <v>361</v>
      </c>
    </row>
    <row r="29" spans="1:13" ht="11.25">
      <c r="A29" s="66">
        <v>28</v>
      </c>
      <c r="B29" s="68">
        <v>28</v>
      </c>
      <c r="C29" s="68">
        <v>59</v>
      </c>
      <c r="D29" s="68">
        <v>87</v>
      </c>
      <c r="E29" s="68">
        <v>118</v>
      </c>
      <c r="F29" s="68">
        <v>148</v>
      </c>
      <c r="G29" s="68">
        <v>179</v>
      </c>
      <c r="H29" s="68">
        <v>209</v>
      </c>
      <c r="I29" s="68">
        <v>240</v>
      </c>
      <c r="J29" s="68">
        <v>271</v>
      </c>
      <c r="K29" s="68">
        <v>301</v>
      </c>
      <c r="L29" s="68">
        <v>332</v>
      </c>
      <c r="M29" s="68">
        <v>362</v>
      </c>
    </row>
    <row r="30" spans="1:13" ht="11.25">
      <c r="A30" s="66">
        <v>29</v>
      </c>
      <c r="B30" s="68">
        <v>29</v>
      </c>
      <c r="C30" s="68"/>
      <c r="D30" s="68">
        <v>88</v>
      </c>
      <c r="E30" s="68">
        <v>119</v>
      </c>
      <c r="F30" s="68">
        <v>149</v>
      </c>
      <c r="G30" s="68">
        <v>180</v>
      </c>
      <c r="H30" s="68">
        <v>210</v>
      </c>
      <c r="I30" s="68">
        <v>241</v>
      </c>
      <c r="J30" s="68">
        <v>272</v>
      </c>
      <c r="K30" s="68">
        <v>302</v>
      </c>
      <c r="L30" s="68">
        <v>333</v>
      </c>
      <c r="M30" s="68">
        <v>363</v>
      </c>
    </row>
    <row r="31" spans="1:13" ht="11.25">
      <c r="A31" s="66">
        <v>30</v>
      </c>
      <c r="B31" s="68">
        <v>30</v>
      </c>
      <c r="C31" s="68"/>
      <c r="D31" s="68">
        <v>89</v>
      </c>
      <c r="E31" s="68">
        <v>120</v>
      </c>
      <c r="F31" s="68">
        <v>150</v>
      </c>
      <c r="G31" s="68">
        <v>181</v>
      </c>
      <c r="H31" s="68">
        <v>211</v>
      </c>
      <c r="I31" s="68">
        <v>242</v>
      </c>
      <c r="J31" s="68">
        <v>273</v>
      </c>
      <c r="K31" s="68">
        <v>303</v>
      </c>
      <c r="L31" s="68">
        <v>334</v>
      </c>
      <c r="M31" s="68">
        <v>364</v>
      </c>
    </row>
    <row r="32" spans="1:13" ht="11.25">
      <c r="A32" s="66">
        <v>31</v>
      </c>
      <c r="B32" s="68">
        <v>31</v>
      </c>
      <c r="C32" s="68"/>
      <c r="D32" s="68">
        <v>90</v>
      </c>
      <c r="E32" s="68"/>
      <c r="F32" s="68">
        <v>151</v>
      </c>
      <c r="G32" s="68"/>
      <c r="H32" s="68">
        <v>212</v>
      </c>
      <c r="I32" s="68">
        <v>243</v>
      </c>
      <c r="J32" s="68"/>
      <c r="K32" s="68">
        <v>304</v>
      </c>
      <c r="L32" s="68"/>
      <c r="M32" s="68">
        <v>365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venus</dc:creator>
  <cp:keywords/>
  <dc:description/>
  <cp:lastModifiedBy>venus</cp:lastModifiedBy>
  <dcterms:created xsi:type="dcterms:W3CDTF">2005-09-09T21:14:24Z</dcterms:created>
  <dcterms:modified xsi:type="dcterms:W3CDTF">2006-07-27T12:39:06Z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