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0880" windowHeight="10050" tabRatio="708" activeTab="6"/>
  </bookViews>
  <sheets>
    <sheet name="economic risk curves" sheetId="1" r:id="rId1"/>
    <sheet name="graphical method" sheetId="2" r:id="rId2"/>
    <sheet name="flood risk reduction" sheetId="3" r:id="rId3"/>
    <sheet name="experienced users" sheetId="4" r:id="rId4"/>
    <sheet name="Foglio3" sheetId="5" r:id="rId5"/>
    <sheet name="Flood mitigation scenario 1" sheetId="6" r:id="rId6"/>
    <sheet name="Flood mitigation scenario 2" sheetId="7" r:id="rId7"/>
  </sheets>
  <calcPr calcId="124519"/>
</workbook>
</file>

<file path=xl/calcChain.xml><?xml version="1.0" encoding="utf-8"?>
<calcChain xmlns="http://schemas.openxmlformats.org/spreadsheetml/2006/main">
  <c r="K10" i="6"/>
  <c r="H14"/>
  <c r="H12"/>
  <c r="H10"/>
  <c r="I35" i="3"/>
  <c r="N7" i="7"/>
  <c r="J10"/>
  <c r="J11"/>
  <c r="H9"/>
  <c r="J9" s="1"/>
  <c r="H8"/>
  <c r="J8" s="1"/>
  <c r="H7"/>
  <c r="J7" s="1"/>
  <c r="G11" i="6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10"/>
  <c r="P15" i="5"/>
  <c r="P16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14"/>
  <c r="O11"/>
  <c r="O12"/>
  <c r="O10"/>
  <c r="N13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12"/>
  <c r="N11"/>
  <c r="D19"/>
  <c r="D18"/>
  <c r="F34" i="4"/>
  <c r="G33"/>
  <c r="F33"/>
  <c r="G18"/>
  <c r="G19"/>
  <c r="G20"/>
  <c r="G21"/>
  <c r="G22"/>
  <c r="G23"/>
  <c r="G24"/>
  <c r="G25"/>
  <c r="G26"/>
  <c r="G27"/>
  <c r="G28"/>
  <c r="G29"/>
  <c r="G30"/>
  <c r="G31"/>
  <c r="G32"/>
  <c r="G17"/>
  <c r="F18"/>
  <c r="F19"/>
  <c r="F20"/>
  <c r="F21"/>
  <c r="F22"/>
  <c r="F23"/>
  <c r="F24"/>
  <c r="F25"/>
  <c r="F26"/>
  <c r="F27"/>
  <c r="F28"/>
  <c r="F29"/>
  <c r="F30"/>
  <c r="F31"/>
  <c r="F32"/>
  <c r="F17"/>
  <c r="J7"/>
  <c r="K7" s="1"/>
  <c r="J11"/>
  <c r="K11" s="1"/>
  <c r="J8"/>
  <c r="K8" s="1"/>
  <c r="J9"/>
  <c r="K9" s="1"/>
  <c r="J10"/>
  <c r="K10" s="1"/>
  <c r="J6"/>
  <c r="K6" s="1"/>
  <c r="P21" i="3"/>
  <c r="P20"/>
  <c r="G35"/>
  <c r="E36"/>
  <c r="J35"/>
  <c r="H35"/>
  <c r="E34"/>
  <c r="J33"/>
  <c r="H33"/>
  <c r="K33" s="1"/>
  <c r="G33"/>
  <c r="I33" s="1"/>
  <c r="E32"/>
  <c r="J31"/>
  <c r="H31"/>
  <c r="K31" s="1"/>
  <c r="G31"/>
  <c r="E30"/>
  <c r="J29"/>
  <c r="H29"/>
  <c r="K29" s="1"/>
  <c r="G29"/>
  <c r="E28"/>
  <c r="J27"/>
  <c r="H27"/>
  <c r="K27" s="1"/>
  <c r="G27"/>
  <c r="E26"/>
  <c r="K25"/>
  <c r="J25"/>
  <c r="H25"/>
  <c r="G25"/>
  <c r="I25" s="1"/>
  <c r="E24"/>
  <c r="E17"/>
  <c r="J16"/>
  <c r="K16" s="1"/>
  <c r="H16"/>
  <c r="E15"/>
  <c r="G16" s="1"/>
  <c r="J14"/>
  <c r="H14"/>
  <c r="E13"/>
  <c r="G14" s="1"/>
  <c r="J12"/>
  <c r="K12" s="1"/>
  <c r="H12"/>
  <c r="E11"/>
  <c r="G12" s="1"/>
  <c r="J10"/>
  <c r="H10"/>
  <c r="E9"/>
  <c r="G10" s="1"/>
  <c r="J8"/>
  <c r="H8"/>
  <c r="E7"/>
  <c r="G8" s="1"/>
  <c r="J6"/>
  <c r="H6"/>
  <c r="E5"/>
  <c r="G6" s="1"/>
  <c r="I51" i="2"/>
  <c r="I39"/>
  <c r="I41"/>
  <c r="I43"/>
  <c r="I45"/>
  <c r="I47"/>
  <c r="I49"/>
  <c r="I37"/>
  <c r="H41"/>
  <c r="H43"/>
  <c r="H45"/>
  <c r="H47"/>
  <c r="H49"/>
  <c r="H39"/>
  <c r="H37"/>
  <c r="G49"/>
  <c r="E50"/>
  <c r="E48"/>
  <c r="G47"/>
  <c r="E46"/>
  <c r="G45"/>
  <c r="E44"/>
  <c r="G43"/>
  <c r="E42"/>
  <c r="G41"/>
  <c r="E40"/>
  <c r="G39"/>
  <c r="E38"/>
  <c r="G37"/>
  <c r="E36"/>
  <c r="J29"/>
  <c r="K28"/>
  <c r="K19"/>
  <c r="K21"/>
  <c r="K23"/>
  <c r="K25"/>
  <c r="K27"/>
  <c r="P16"/>
  <c r="K17"/>
  <c r="J27"/>
  <c r="J19"/>
  <c r="J21"/>
  <c r="J23"/>
  <c r="J25"/>
  <c r="J17"/>
  <c r="I28"/>
  <c r="I19"/>
  <c r="I21"/>
  <c r="I23"/>
  <c r="I25"/>
  <c r="I27"/>
  <c r="O26"/>
  <c r="O24"/>
  <c r="O22"/>
  <c r="O20"/>
  <c r="O18"/>
  <c r="O16"/>
  <c r="I17"/>
  <c r="H19"/>
  <c r="H21"/>
  <c r="H23"/>
  <c r="H25"/>
  <c r="H27"/>
  <c r="H17"/>
  <c r="G19"/>
  <c r="G21"/>
  <c r="G23"/>
  <c r="G25"/>
  <c r="G27"/>
  <c r="G17"/>
  <c r="E18"/>
  <c r="E20"/>
  <c r="E22"/>
  <c r="E24"/>
  <c r="E26"/>
  <c r="E28"/>
  <c r="E16"/>
  <c r="G8"/>
  <c r="G9"/>
  <c r="G10"/>
  <c r="G11"/>
  <c r="G7"/>
  <c r="F9"/>
  <c r="F10"/>
  <c r="F11"/>
  <c r="F8"/>
  <c r="E8" i="1"/>
  <c r="E9"/>
  <c r="E10"/>
  <c r="E11"/>
  <c r="E12"/>
  <c r="E13"/>
  <c r="E14"/>
  <c r="E15"/>
  <c r="E16"/>
  <c r="E17"/>
  <c r="E18"/>
  <c r="E7"/>
  <c r="J13" i="7" l="1"/>
  <c r="J12"/>
  <c r="I31" i="3"/>
  <c r="I27"/>
  <c r="K35"/>
  <c r="K36" s="1"/>
  <c r="I29"/>
  <c r="I36" s="1"/>
  <c r="K14"/>
  <c r="K10"/>
  <c r="K8"/>
  <c r="K6"/>
  <c r="I8"/>
  <c r="I12"/>
  <c r="I16"/>
  <c r="I6"/>
  <c r="I10"/>
  <c r="I14"/>
  <c r="J14" i="7" l="1"/>
  <c r="J37" i="3"/>
  <c r="K17"/>
  <c r="I17"/>
  <c r="J18" s="1"/>
  <c r="J15" i="7" l="1"/>
  <c r="J16" l="1"/>
  <c r="J17" l="1"/>
  <c r="J18" l="1"/>
  <c r="J19" l="1"/>
  <c r="J20" l="1"/>
  <c r="J21" l="1"/>
  <c r="J22" l="1"/>
  <c r="J23" l="1"/>
  <c r="J24" l="1"/>
  <c r="J25" l="1"/>
  <c r="J26" l="1"/>
  <c r="J27" l="1"/>
  <c r="J28" l="1"/>
  <c r="J29" l="1"/>
  <c r="J30" l="1"/>
  <c r="J31" l="1"/>
  <c r="J32" l="1"/>
  <c r="J33" l="1"/>
  <c r="J34" l="1"/>
  <c r="J35" l="1"/>
  <c r="J36" l="1"/>
  <c r="J37" l="1"/>
  <c r="J38" l="1"/>
  <c r="J39" l="1"/>
  <c r="J40" l="1"/>
  <c r="J41" l="1"/>
  <c r="J42" l="1"/>
  <c r="J43" l="1"/>
  <c r="J44" l="1"/>
  <c r="J46" l="1"/>
  <c r="J45"/>
  <c r="K9" l="1"/>
  <c r="K7"/>
  <c r="K11"/>
</calcChain>
</file>

<file path=xl/sharedStrings.xml><?xml version="1.0" encoding="utf-8"?>
<sst xmlns="http://schemas.openxmlformats.org/spreadsheetml/2006/main" count="202" uniqueCount="119">
  <si>
    <t>Return Period</t>
  </si>
  <si>
    <t>Annual Probability</t>
  </si>
  <si>
    <t>Flooding</t>
  </si>
  <si>
    <t>Seismic</t>
  </si>
  <si>
    <t>Landslides</t>
  </si>
  <si>
    <t>Technological</t>
  </si>
  <si>
    <r>
      <t xml:space="preserve">Direct monetary building losses in € .10 </t>
    </r>
    <r>
      <rPr>
        <b/>
        <vertAlign val="superscript"/>
        <sz val="10"/>
        <color theme="1"/>
        <rFont val="Verdana"/>
        <family val="2"/>
      </rPr>
      <t>6</t>
    </r>
  </si>
  <si>
    <t>85.85</t>
  </si>
  <si>
    <t>44.96</t>
  </si>
  <si>
    <t>33.99</t>
  </si>
  <si>
    <t>61.93</t>
  </si>
  <si>
    <t>Direct monetary building losses in € .10 6</t>
  </si>
  <si>
    <t>Flood recurrence in years.</t>
  </si>
  <si>
    <t xml:space="preserve"> Flood Losses (without mitigation.)</t>
  </si>
  <si>
    <r>
      <t xml:space="preserve"> ( in € .10 </t>
    </r>
    <r>
      <rPr>
        <b/>
        <vertAlign val="superscript"/>
        <sz val="10"/>
        <color theme="1"/>
        <rFont val="Verdana"/>
        <family val="2"/>
      </rPr>
      <t>6)</t>
    </r>
  </si>
  <si>
    <t xml:space="preserve">Mitigation Scenario I Flood Losses </t>
  </si>
  <si>
    <r>
      <t xml:space="preserve">( in € .10 </t>
    </r>
    <r>
      <rPr>
        <b/>
        <vertAlign val="superscript"/>
        <sz val="10"/>
        <color theme="1"/>
        <rFont val="Verdana"/>
        <family val="2"/>
      </rPr>
      <t>6)</t>
    </r>
  </si>
  <si>
    <t>Mitigation Scenario II Flood Losses</t>
  </si>
  <si>
    <t>Part</t>
  </si>
  <si>
    <t>Return period</t>
  </si>
  <si>
    <t>Annual Probabiliy</t>
  </si>
  <si>
    <t>Losses (in € .10E6)</t>
  </si>
  <si>
    <t>Y - axis interval (in € .10E6)</t>
  </si>
  <si>
    <t xml:space="preserve">X - axis interval (in € .10E6) </t>
  </si>
  <si>
    <t>triangle (in € .10E6)</t>
  </si>
  <si>
    <t>Y  - axis probability</t>
  </si>
  <si>
    <t>rectangle</t>
  </si>
  <si>
    <t>A</t>
  </si>
  <si>
    <t>B</t>
  </si>
  <si>
    <t>C</t>
  </si>
  <si>
    <t>D</t>
  </si>
  <si>
    <t>E</t>
  </si>
  <si>
    <t>F</t>
  </si>
  <si>
    <t>Method 1: Triangles and rectangles</t>
  </si>
  <si>
    <t>Method 2: Simplified rectangle method</t>
  </si>
  <si>
    <t>G</t>
  </si>
  <si>
    <t xml:space="preserve">X - axis average (in € .10E6) </t>
  </si>
  <si>
    <t>rp</t>
  </si>
  <si>
    <t>losses</t>
  </si>
  <si>
    <t xml:space="preserve">scen1 </t>
  </si>
  <si>
    <t>scen 2</t>
  </si>
  <si>
    <t>Method 1: SCENARIO 1</t>
  </si>
  <si>
    <t>Method 1: SCENARIO 2</t>
  </si>
  <si>
    <t>Average annual risk</t>
  </si>
  <si>
    <t>PRESENT</t>
  </si>
  <si>
    <t>SCENARIO 1</t>
  </si>
  <si>
    <t>SCENARIO2</t>
  </si>
  <si>
    <t>Risk reduction</t>
  </si>
  <si>
    <t>Check this 2 values why are not the same as the text. Check the meaning of the value a try to recalculate again</t>
  </si>
  <si>
    <t>buildings_affected_per_class</t>
  </si>
  <si>
    <t xml:space="preserve">Com_business   </t>
  </si>
  <si>
    <t xml:space="preserve">Com_hotel      </t>
  </si>
  <si>
    <t xml:space="preserve">Com_market     </t>
  </si>
  <si>
    <t xml:space="preserve">Com_shop       </t>
  </si>
  <si>
    <t xml:space="preserve">Ind_hazardous  </t>
  </si>
  <si>
    <t xml:space="preserve">Ind_warehouse  </t>
  </si>
  <si>
    <t xml:space="preserve">Ins_office     </t>
  </si>
  <si>
    <t xml:space="preserve">Ins_school     </t>
  </si>
  <si>
    <t xml:space="preserve">Rec_flat_area  </t>
  </si>
  <si>
    <t xml:space="preserve">Res_mod_single </t>
  </si>
  <si>
    <t xml:space="preserve">Res_multi      </t>
  </si>
  <si>
    <t>Res_small_single</t>
  </si>
  <si>
    <t xml:space="preserve">Res_squatter   </t>
  </si>
  <si>
    <t xml:space="preserve">River          </t>
  </si>
  <si>
    <t xml:space="preserve">unknown        </t>
  </si>
  <si>
    <t xml:space="preserve">Vac_shrubs     </t>
  </si>
  <si>
    <t>Cost of demolition per building</t>
  </si>
  <si>
    <t xml:space="preserve">Pred_landuse </t>
  </si>
  <si>
    <t>Cost for the reconstruction</t>
  </si>
  <si>
    <t>Buildings affected per class</t>
  </si>
  <si>
    <t>Effective demolition cost</t>
  </si>
  <si>
    <t>Effective reconstruction cost</t>
  </si>
  <si>
    <t>Year</t>
  </si>
  <si>
    <t xml:space="preserve">Investments Cost </t>
  </si>
  <si>
    <t>Scenario I_F</t>
  </si>
  <si>
    <r>
      <t xml:space="preserve">( in € .10 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</si>
  <si>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Operational costs municipal squatter control</t>
  </si>
  <si>
    <t>Scenario II_F</t>
  </si>
  <si>
    <t>O&amp;M costs</t>
  </si>
  <si>
    <t>Year Scenario II</t>
  </si>
  <si>
    <t>10 % of 50=5</t>
  </si>
  <si>
    <t>33 % of 25</t>
  </si>
  <si>
    <t>0.250 + 5%</t>
  </si>
  <si>
    <t>0.263+ 5%</t>
  </si>
  <si>
    <t>0.276+ 5%</t>
  </si>
  <si>
    <t>0.289+ 5%</t>
  </si>
  <si>
    <t>0.500+ 5%</t>
  </si>
  <si>
    <t>0.304+ 5%</t>
  </si>
  <si>
    <t>0.525+ 5%</t>
  </si>
  <si>
    <t>0.319+ 5%</t>
  </si>
  <si>
    <t>0.551+ 5%</t>
  </si>
  <si>
    <t>0.335+ 5%</t>
  </si>
  <si>
    <t>0.579+ 5%</t>
  </si>
  <si>
    <t>0.352+ 5%</t>
  </si>
  <si>
    <t>0.608+ 5%</t>
  </si>
  <si>
    <t>0.369+ 5%</t>
  </si>
  <si>
    <t>0.638+ 5%</t>
  </si>
  <si>
    <t>0.388+ 5%</t>
  </si>
  <si>
    <t>0.670+ 5%</t>
  </si>
  <si>
    <t>Etc..</t>
  </si>
  <si>
    <t>Etc.</t>
  </si>
  <si>
    <t>12-40</t>
  </si>
  <si>
    <t>scnario1</t>
  </si>
  <si>
    <t>scenario2</t>
  </si>
  <si>
    <t>year</t>
  </si>
  <si>
    <t>investments cost</t>
  </si>
  <si>
    <t>Operational Cost squatter control</t>
  </si>
  <si>
    <t>*10E6</t>
  </si>
  <si>
    <t>Flood mitigation scenario 1</t>
  </si>
  <si>
    <t>risk reduction</t>
  </si>
  <si>
    <t>Invest cost</t>
  </si>
  <si>
    <t>Maintenance</t>
  </si>
  <si>
    <t>Incre benefit</t>
  </si>
  <si>
    <t>Interest rate</t>
  </si>
  <si>
    <t>NPV 10%</t>
  </si>
  <si>
    <t>NPV 5%</t>
  </si>
  <si>
    <t>NPV 20%</t>
  </si>
  <si>
    <t>IRR</t>
  </si>
  <si>
    <t>Flood mitigation scenario 2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</si>
</sst>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0.0000"/>
    <numFmt numFmtId="165" formatCode="0.000"/>
  </numFmts>
  <fonts count="9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Times New Roman"/>
      <family val="1"/>
    </font>
    <font>
      <b/>
      <sz val="9"/>
      <color theme="1"/>
      <name val="Verdana"/>
      <family val="2"/>
    </font>
    <font>
      <sz val="10"/>
      <color theme="1"/>
      <name val="Arial"/>
      <family val="2"/>
    </font>
    <font>
      <sz val="9"/>
      <color theme="1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73737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20" fontId="0" fillId="0" borderId="0" xfId="0" applyNumberFormat="1"/>
    <xf numFmtId="0" fontId="2" fillId="4" borderId="4" xfId="0" applyFont="1" applyFill="1" applyBorder="1" applyAlignment="1">
      <alignment vertical="top" wrapText="1"/>
    </xf>
    <xf numFmtId="46" fontId="0" fillId="0" borderId="0" xfId="0" applyNumberFormat="1"/>
    <xf numFmtId="0" fontId="0" fillId="0" borderId="0" xfId="0" applyNumberFormat="1"/>
    <xf numFmtId="3" fontId="0" fillId="0" borderId="0" xfId="0" applyNumberFormat="1"/>
    <xf numFmtId="164" fontId="2" fillId="2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 wrapText="1"/>
    </xf>
    <xf numFmtId="2" fontId="2" fillId="4" borderId="4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  <xf numFmtId="0" fontId="5" fillId="0" borderId="0" xfId="0" applyFont="1"/>
    <xf numFmtId="0" fontId="4" fillId="3" borderId="7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0" fillId="0" borderId="9" xfId="0" applyBorder="1"/>
    <xf numFmtId="0" fontId="0" fillId="5" borderId="9" xfId="0" applyFill="1" applyBorder="1"/>
    <xf numFmtId="0" fontId="0" fillId="6" borderId="9" xfId="0" applyFill="1" applyBorder="1"/>
    <xf numFmtId="0" fontId="0" fillId="7" borderId="9" xfId="0" applyFill="1" applyBorder="1"/>
    <xf numFmtId="0" fontId="0" fillId="8" borderId="9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4" fillId="3" borderId="1" xfId="0" applyFont="1" applyFill="1" applyBorder="1" applyAlignment="1">
      <alignment horizontal="justify" vertical="top" wrapText="1"/>
    </xf>
    <xf numFmtId="0" fontId="4" fillId="9" borderId="2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3" xfId="0" applyFont="1" applyFill="1" applyBorder="1" applyAlignment="1">
      <alignment horizontal="justify" vertical="top" wrapText="1"/>
    </xf>
    <xf numFmtId="0" fontId="4" fillId="9" borderId="4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10" borderId="3" xfId="0" applyFont="1" applyFill="1" applyBorder="1" applyAlignment="1">
      <alignment horizontal="justify" vertical="top" wrapText="1"/>
    </xf>
    <xf numFmtId="0" fontId="0" fillId="7" borderId="0" xfId="0" applyFill="1"/>
    <xf numFmtId="0" fontId="0" fillId="0" borderId="0" xfId="0" applyBorder="1" applyAlignment="1">
      <alignment horizontal="center" vertical="center" wrapText="1"/>
    </xf>
    <xf numFmtId="0" fontId="0" fillId="11" borderId="9" xfId="0" applyFill="1" applyBorder="1"/>
    <xf numFmtId="0" fontId="0" fillId="0" borderId="0" xfId="0" applyBorder="1" applyAlignment="1">
      <alignment horizontal="center" vertical="center" wrapText="1"/>
    </xf>
    <xf numFmtId="0" fontId="6" fillId="2" borderId="8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7" fillId="4" borderId="4" xfId="0" applyFont="1" applyFill="1" applyBorder="1" applyAlignment="1">
      <alignment horizontal="right" vertical="top" wrapText="1"/>
    </xf>
    <xf numFmtId="0" fontId="7" fillId="4" borderId="4" xfId="0" applyNumberFormat="1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vertical="top" wrapText="1"/>
    </xf>
    <xf numFmtId="0" fontId="8" fillId="4" borderId="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wrapText="1"/>
    </xf>
    <xf numFmtId="20" fontId="8" fillId="4" borderId="4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vertical="top" wrapText="1"/>
    </xf>
    <xf numFmtId="1" fontId="0" fillId="0" borderId="0" xfId="0" applyNumberFormat="1"/>
    <xf numFmtId="165" fontId="0" fillId="0" borderId="9" xfId="0" applyNumberFormat="1" applyBorder="1"/>
    <xf numFmtId="8" fontId="0" fillId="0" borderId="9" xfId="0" applyNumberFormat="1" applyBorder="1"/>
    <xf numFmtId="9" fontId="0" fillId="0" borderId="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0" fillId="0" borderId="14" xfId="0" applyBorder="1"/>
    <xf numFmtId="8" fontId="0" fillId="0" borderId="14" xfId="0" applyNumberFormat="1" applyBorder="1"/>
    <xf numFmtId="0" fontId="0" fillId="14" borderId="9" xfId="0" applyFill="1" applyBorder="1"/>
    <xf numFmtId="0" fontId="0" fillId="15" borderId="9" xfId="0" applyFill="1" applyBorder="1"/>
    <xf numFmtId="0" fontId="0" fillId="13" borderId="9" xfId="0" applyFill="1" applyBorder="1"/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4" borderId="7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0" fillId="12" borderId="12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0" fillId="6" borderId="9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2" borderId="7" xfId="0" applyFont="1" applyFill="1" applyBorder="1" applyAlignment="1">
      <alignment vertical="top" wrapText="1"/>
    </xf>
    <xf numFmtId="0" fontId="6" fillId="2" borderId="15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0" fillId="14" borderId="0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Risk curves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Flooding risk</c:v>
          </c:tx>
          <c:xVal>
            <c:numRef>
              <c:f>('economic risk curves'!$F$7:$F$8,'economic risk curves'!$F$10,'economic risk curves'!$F$12,'economic risk curves'!$F$14)</c:f>
              <c:numCache>
                <c:formatCode>0.00</c:formatCode>
                <c:ptCount val="5"/>
                <c:pt idx="0">
                  <c:v>19.34</c:v>
                </c:pt>
                <c:pt idx="1">
                  <c:v>34.4</c:v>
                </c:pt>
                <c:pt idx="2">
                  <c:v>100</c:v>
                </c:pt>
                <c:pt idx="3">
                  <c:v>199</c:v>
                </c:pt>
                <c:pt idx="4">
                  <c:v>510</c:v>
                </c:pt>
              </c:numCache>
            </c:numRef>
          </c:xVal>
          <c:yVal>
            <c:numRef>
              <c:f>('economic risk curves'!$E$7:$E$8,'economic risk curves'!$E$10,'economic risk curves'!$E$12,'economic risk curves'!$E$14)</c:f>
              <c:numCache>
                <c:formatCode>0.0000</c:formatCode>
                <c:ptCount val="5"/>
                <c:pt idx="0">
                  <c:v>0.2</c:v>
                </c:pt>
                <c:pt idx="1">
                  <c:v>0.1</c:v>
                </c:pt>
                <c:pt idx="2">
                  <c:v>0.04</c:v>
                </c:pt>
                <c:pt idx="3">
                  <c:v>0.02</c:v>
                </c:pt>
                <c:pt idx="4">
                  <c:v>0.01</c:v>
                </c:pt>
              </c:numCache>
            </c:numRef>
          </c:yVal>
        </c:ser>
        <c:ser>
          <c:idx val="1"/>
          <c:order val="1"/>
          <c:tx>
            <c:v>Seismic risk</c:v>
          </c:tx>
          <c:xVal>
            <c:numRef>
              <c:f>('economic risk curves'!$G$9,'economic risk curves'!$G$11,'economic risk curves'!$G$12,'economic risk curves'!$G$13)</c:f>
              <c:numCache>
                <c:formatCode>0.00</c:formatCode>
                <c:ptCount val="4"/>
                <c:pt idx="0">
                  <c:v>8.4930000000000003</c:v>
                </c:pt>
                <c:pt idx="1">
                  <c:v>85.85</c:v>
                </c:pt>
                <c:pt idx="2">
                  <c:v>231</c:v>
                </c:pt>
                <c:pt idx="3">
                  <c:v>338.3</c:v>
                </c:pt>
              </c:numCache>
            </c:numRef>
          </c:xVal>
          <c:yVal>
            <c:numRef>
              <c:f>('economic risk curves'!$E$9,'economic risk curves'!$E$11,'economic risk curves'!$E$12,'economic risk curves'!$E$13)</c:f>
              <c:numCache>
                <c:formatCode>0.0000</c:formatCode>
                <c:ptCount val="4"/>
                <c:pt idx="0">
                  <c:v>6.6666666666666666E-2</c:v>
                </c:pt>
                <c:pt idx="1">
                  <c:v>2.8571428571428571E-2</c:v>
                </c:pt>
                <c:pt idx="2">
                  <c:v>0.02</c:v>
                </c:pt>
                <c:pt idx="3">
                  <c:v>1.6666666666666666E-2</c:v>
                </c:pt>
              </c:numCache>
            </c:numRef>
          </c:yVal>
        </c:ser>
        <c:ser>
          <c:idx val="2"/>
          <c:order val="2"/>
          <c:tx>
            <c:v>Landslide risk</c:v>
          </c:tx>
          <c:xVal>
            <c:numRef>
              <c:f>('economic risk curves'!$H$12,'economic risk curves'!$H$14,'economic risk curves'!$H$15,'economic risk curves'!$H$16,'economic risk curves'!$H$17)</c:f>
              <c:numCache>
                <c:formatCode>0.00</c:formatCode>
                <c:ptCount val="5"/>
                <c:pt idx="0">
                  <c:v>0.15190000000000001</c:v>
                </c:pt>
                <c:pt idx="1">
                  <c:v>2.016</c:v>
                </c:pt>
                <c:pt idx="2">
                  <c:v>16.489999999999998</c:v>
                </c:pt>
                <c:pt idx="3">
                  <c:v>33.99</c:v>
                </c:pt>
                <c:pt idx="4">
                  <c:v>61.93</c:v>
                </c:pt>
              </c:numCache>
            </c:numRef>
          </c:xVal>
          <c:yVal>
            <c:numRef>
              <c:f>('economic risk curves'!$E$12,'economic risk curves'!$E$14,'economic risk curves'!$E$15,'economic risk curves'!$E$16,'economic risk curves'!$E$17)</c:f>
              <c:numCache>
                <c:formatCode>0.0000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5.0000000000000001E-3</c:v>
                </c:pt>
                <c:pt idx="3">
                  <c:v>3.3333333333333335E-3</c:v>
                </c:pt>
                <c:pt idx="4">
                  <c:v>2.5000000000000001E-3</c:v>
                </c:pt>
              </c:numCache>
            </c:numRef>
          </c:yVal>
        </c:ser>
        <c:ser>
          <c:idx val="3"/>
          <c:order val="3"/>
          <c:tx>
            <c:v>Technological risk</c:v>
          </c:tx>
          <c:xVal>
            <c:numRef>
              <c:f>('economic risk curves'!$I$12,'economic risk curves'!$I$18)</c:f>
              <c:numCache>
                <c:formatCode>0.00</c:formatCode>
                <c:ptCount val="2"/>
                <c:pt idx="0">
                  <c:v>44.96</c:v>
                </c:pt>
                <c:pt idx="1">
                  <c:v>249.3</c:v>
                </c:pt>
              </c:numCache>
            </c:numRef>
          </c:xVal>
          <c:yVal>
            <c:numRef>
              <c:f>('economic risk curves'!$E$12,'economic risk curves'!$E$18)</c:f>
              <c:numCache>
                <c:formatCode>0.0000</c:formatCode>
                <c:ptCount val="2"/>
                <c:pt idx="0">
                  <c:v>0.02</c:v>
                </c:pt>
                <c:pt idx="1">
                  <c:v>2E-3</c:v>
                </c:pt>
              </c:numCache>
            </c:numRef>
          </c:yVal>
        </c:ser>
        <c:axId val="65169280"/>
        <c:axId val="65192320"/>
      </c:scatterChart>
      <c:valAx>
        <c:axId val="65169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Economic costs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65192320"/>
        <c:crosses val="autoZero"/>
        <c:crossBetween val="midCat"/>
      </c:valAx>
      <c:valAx>
        <c:axId val="651923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Probability</a:t>
                </a:r>
              </a:p>
            </c:rich>
          </c:tx>
          <c:layout/>
        </c:title>
        <c:numFmt formatCode="0.0000" sourceLinked="1"/>
        <c:majorTickMark val="none"/>
        <c:tickLblPos val="nextTo"/>
        <c:crossAx val="651692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9.7013505495721061E-2"/>
          <c:y val="3.0517964915402526E-2"/>
          <c:w val="0.555380979676391"/>
          <c:h val="0.83584412117976781"/>
        </c:manualLayout>
      </c:layout>
      <c:scatterChart>
        <c:scatterStyle val="smoothMarker"/>
        <c:ser>
          <c:idx val="0"/>
          <c:order val="0"/>
          <c:tx>
            <c:v>Flooding mitigation: Scenario 1</c:v>
          </c:tx>
          <c:xVal>
            <c:numRef>
              <c:f>('flood risk reduction'!$F$5,'flood risk reduction'!$F$7,'flood risk reduction'!$F$9,'flood risk reduction'!$F$11,'flood risk reduction'!$F$13,'flood risk reduction'!$F$15,'flood risk reduction'!$F$17)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65.599999999999994</c:v>
                </c:pt>
                <c:pt idx="4">
                  <c:v>164.6</c:v>
                </c:pt>
                <c:pt idx="5">
                  <c:v>475.6</c:v>
                </c:pt>
                <c:pt idx="6">
                  <c:v>1099.5999999999999</c:v>
                </c:pt>
              </c:numCache>
            </c:numRef>
          </c:xVal>
          <c:yVal>
            <c:numRef>
              <c:f>('flood risk reduction'!$E$5,'flood risk reduction'!$E$7,'flood risk reduction'!$E$9,'flood risk reduction'!$E$11,'flood risk reduction'!$E$13,'flood risk reduction'!$E$15,'flood risk reduction'!$E$17)</c:f>
              <c:numCache>
                <c:formatCode>General</c:formatCode>
                <c:ptCount val="7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0.04</c:v>
                </c:pt>
                <c:pt idx="4">
                  <c:v>0.02</c:v>
                </c:pt>
                <c:pt idx="5">
                  <c:v>0.01</c:v>
                </c:pt>
                <c:pt idx="6">
                  <c:v>5.0000000000000001E-3</c:v>
                </c:pt>
              </c:numCache>
            </c:numRef>
          </c:yVal>
          <c:smooth val="1"/>
        </c:ser>
        <c:ser>
          <c:idx val="1"/>
          <c:order val="1"/>
          <c:tx>
            <c:v>Flooding mitigation: Scenario 2</c:v>
          </c:tx>
          <c:xVal>
            <c:numRef>
              <c:f>('flood risk reduction'!$F$24,'flood risk reduction'!$F$26,'flood risk reduction'!$F$28,'flood risk reduction'!$F$30,'flood risk reduction'!$F$32,'flood risk reduction'!$F$34,'flood risk reduction'!$F$36)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19.3</c:v>
                </c:pt>
                <c:pt idx="3">
                  <c:v>34.4</c:v>
                </c:pt>
                <c:pt idx="4">
                  <c:v>100</c:v>
                </c:pt>
                <c:pt idx="5">
                  <c:v>199</c:v>
                </c:pt>
                <c:pt idx="6">
                  <c:v>510</c:v>
                </c:pt>
              </c:numCache>
            </c:numRef>
          </c:xVal>
          <c:yVal>
            <c:numRef>
              <c:f>('flood risk reduction'!$E$24,'flood risk reduction'!$E$26,'flood risk reduction'!$E$28,'flood risk reduction'!$E$30,'flood risk reduction'!$E$32,'flood risk reduction'!$E$34,'flood risk reduction'!$E$36)</c:f>
              <c:numCache>
                <c:formatCode>General</c:formatCode>
                <c:ptCount val="7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0.04</c:v>
                </c:pt>
                <c:pt idx="4">
                  <c:v>0.02</c:v>
                </c:pt>
                <c:pt idx="5">
                  <c:v>0.01</c:v>
                </c:pt>
                <c:pt idx="6">
                  <c:v>5.0000000000000001E-3</c:v>
                </c:pt>
              </c:numCache>
            </c:numRef>
          </c:yVal>
          <c:smooth val="1"/>
        </c:ser>
        <c:ser>
          <c:idx val="2"/>
          <c:order val="2"/>
          <c:tx>
            <c:v>Flooding risk curve without mitigation</c:v>
          </c:tx>
          <c:xVal>
            <c:numRef>
              <c:f>'flood risk reduction'!$O$2:$O$8</c:f>
              <c:numCache>
                <c:formatCode>General</c:formatCode>
                <c:ptCount val="7"/>
                <c:pt idx="0">
                  <c:v>0</c:v>
                </c:pt>
                <c:pt idx="1">
                  <c:v>19.3</c:v>
                </c:pt>
                <c:pt idx="2">
                  <c:v>34.4</c:v>
                </c:pt>
                <c:pt idx="3">
                  <c:v>100</c:v>
                </c:pt>
                <c:pt idx="4">
                  <c:v>199</c:v>
                </c:pt>
                <c:pt idx="5">
                  <c:v>510</c:v>
                </c:pt>
                <c:pt idx="6">
                  <c:v>1134</c:v>
                </c:pt>
              </c:numCache>
            </c:numRef>
          </c:xVal>
          <c:yVal>
            <c:numRef>
              <c:f>('flood risk reduction'!$E$5,'flood risk reduction'!$E$7,'flood risk reduction'!$E$9,'flood risk reduction'!$E$11,'flood risk reduction'!$E$13,'flood risk reduction'!$E$15,'flood risk reduction'!$E$17)</c:f>
              <c:numCache>
                <c:formatCode>General</c:formatCode>
                <c:ptCount val="7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0.04</c:v>
                </c:pt>
                <c:pt idx="4">
                  <c:v>0.02</c:v>
                </c:pt>
                <c:pt idx="5">
                  <c:v>0.01</c:v>
                </c:pt>
                <c:pt idx="6">
                  <c:v>5.0000000000000001E-3</c:v>
                </c:pt>
              </c:numCache>
            </c:numRef>
          </c:yVal>
          <c:smooth val="1"/>
        </c:ser>
        <c:axId val="72964352"/>
        <c:axId val="72970240"/>
      </c:scatterChart>
      <c:valAx>
        <c:axId val="72964352"/>
        <c:scaling>
          <c:orientation val="minMax"/>
          <c:max val="300"/>
          <c:min val="0"/>
        </c:scaling>
        <c:axPos val="b"/>
        <c:numFmt formatCode="General" sourceLinked="1"/>
        <c:tickLblPos val="nextTo"/>
        <c:crossAx val="72970240"/>
        <c:crosses val="autoZero"/>
        <c:crossBetween val="midCat"/>
      </c:valAx>
      <c:valAx>
        <c:axId val="72970240"/>
        <c:scaling>
          <c:orientation val="minMax"/>
          <c:max val="0.4"/>
        </c:scaling>
        <c:axPos val="l"/>
        <c:majorGridlines/>
        <c:numFmt formatCode="General" sourceLinked="1"/>
        <c:tickLblPos val="nextTo"/>
        <c:crossAx val="729643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smoothMarker"/>
        <c:ser>
          <c:idx val="0"/>
          <c:order val="0"/>
          <c:tx>
            <c:v>Flooding mitigation: Scenario 1</c:v>
          </c:tx>
          <c:xVal>
            <c:numRef>
              <c:f>('flood risk reduction'!$F$5,'flood risk reduction'!$F$7,'flood risk reduction'!$F$9,'flood risk reduction'!$F$11,'flood risk reduction'!$F$13,'flood risk reduction'!$F$15,'flood risk reduction'!$F$17)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65.599999999999994</c:v>
                </c:pt>
                <c:pt idx="4">
                  <c:v>164.6</c:v>
                </c:pt>
                <c:pt idx="5">
                  <c:v>475.6</c:v>
                </c:pt>
                <c:pt idx="6">
                  <c:v>1099.5999999999999</c:v>
                </c:pt>
              </c:numCache>
            </c:numRef>
          </c:xVal>
          <c:yVal>
            <c:numRef>
              <c:f>('flood risk reduction'!$E$5,'flood risk reduction'!$E$7,'flood risk reduction'!$E$9,'flood risk reduction'!$E$11,'flood risk reduction'!$E$13,'flood risk reduction'!$E$15,'flood risk reduction'!$E$17)</c:f>
              <c:numCache>
                <c:formatCode>General</c:formatCode>
                <c:ptCount val="7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0.04</c:v>
                </c:pt>
                <c:pt idx="4">
                  <c:v>0.02</c:v>
                </c:pt>
                <c:pt idx="5">
                  <c:v>0.01</c:v>
                </c:pt>
                <c:pt idx="6">
                  <c:v>5.0000000000000001E-3</c:v>
                </c:pt>
              </c:numCache>
            </c:numRef>
          </c:yVal>
          <c:smooth val="1"/>
        </c:ser>
        <c:ser>
          <c:idx val="2"/>
          <c:order val="1"/>
          <c:tx>
            <c:v>Flooding risk curve without mitigation</c:v>
          </c:tx>
          <c:xVal>
            <c:numRef>
              <c:f>'flood risk reduction'!$O$2:$O$8</c:f>
              <c:numCache>
                <c:formatCode>General</c:formatCode>
                <c:ptCount val="7"/>
                <c:pt idx="0">
                  <c:v>0</c:v>
                </c:pt>
                <c:pt idx="1">
                  <c:v>19.3</c:v>
                </c:pt>
                <c:pt idx="2">
                  <c:v>34.4</c:v>
                </c:pt>
                <c:pt idx="3">
                  <c:v>100</c:v>
                </c:pt>
                <c:pt idx="4">
                  <c:v>199</c:v>
                </c:pt>
                <c:pt idx="5">
                  <c:v>510</c:v>
                </c:pt>
                <c:pt idx="6">
                  <c:v>1134</c:v>
                </c:pt>
              </c:numCache>
            </c:numRef>
          </c:xVal>
          <c:yVal>
            <c:numRef>
              <c:f>('flood risk reduction'!$E$5,'flood risk reduction'!$E$7,'flood risk reduction'!$E$9,'flood risk reduction'!$E$11,'flood risk reduction'!$E$13,'flood risk reduction'!$E$15,'flood risk reduction'!$E$17)</c:f>
              <c:numCache>
                <c:formatCode>General</c:formatCode>
                <c:ptCount val="7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0.04</c:v>
                </c:pt>
                <c:pt idx="4">
                  <c:v>0.02</c:v>
                </c:pt>
                <c:pt idx="5">
                  <c:v>0.01</c:v>
                </c:pt>
                <c:pt idx="6">
                  <c:v>5.0000000000000001E-3</c:v>
                </c:pt>
              </c:numCache>
            </c:numRef>
          </c:yVal>
          <c:smooth val="1"/>
        </c:ser>
        <c:axId val="72978432"/>
        <c:axId val="72979968"/>
      </c:scatterChart>
      <c:valAx>
        <c:axId val="72978432"/>
        <c:scaling>
          <c:orientation val="minMax"/>
          <c:max val="300"/>
          <c:min val="0"/>
        </c:scaling>
        <c:axPos val="b"/>
        <c:numFmt formatCode="General" sourceLinked="1"/>
        <c:tickLblPos val="nextTo"/>
        <c:crossAx val="72979968"/>
        <c:crosses val="autoZero"/>
        <c:crossBetween val="midCat"/>
      </c:valAx>
      <c:valAx>
        <c:axId val="72979968"/>
        <c:scaling>
          <c:orientation val="minMax"/>
          <c:max val="0.4"/>
        </c:scaling>
        <c:axPos val="l"/>
        <c:majorGridlines/>
        <c:numFmt formatCode="General" sourceLinked="1"/>
        <c:tickLblPos val="nextTo"/>
        <c:crossAx val="729784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4</xdr:row>
      <xdr:rowOff>219075</xdr:rowOff>
    </xdr:from>
    <xdr:to>
      <xdr:col>18</xdr:col>
      <xdr:colOff>57150</xdr:colOff>
      <xdr:row>16</xdr:row>
      <xdr:rowOff>114300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23</xdr:row>
      <xdr:rowOff>171450</xdr:rowOff>
    </xdr:from>
    <xdr:to>
      <xdr:col>18</xdr:col>
      <xdr:colOff>295275</xdr:colOff>
      <xdr:row>41</xdr:row>
      <xdr:rowOff>114300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41</xdr:row>
      <xdr:rowOff>0</xdr:rowOff>
    </xdr:from>
    <xdr:to>
      <xdr:col>12</xdr:col>
      <xdr:colOff>95250</xdr:colOff>
      <xdr:row>58</xdr:row>
      <xdr:rowOff>133350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P18"/>
  <sheetViews>
    <sheetView topLeftCell="C1" workbookViewId="0">
      <selection activeCell="I13" sqref="I13"/>
    </sheetView>
  </sheetViews>
  <sheetFormatPr defaultRowHeight="15"/>
  <cols>
    <col min="3" max="3" width="7.28515625" customWidth="1"/>
    <col min="5" max="5" width="13.140625" customWidth="1"/>
    <col min="6" max="6" width="14.140625" customWidth="1"/>
    <col min="7" max="7" width="12" customWidth="1"/>
    <col min="8" max="8" width="12.5703125" customWidth="1"/>
    <col min="9" max="9" width="19" customWidth="1"/>
  </cols>
  <sheetData>
    <row r="4" spans="4:16" ht="15.75" thickBot="1"/>
    <row r="5" spans="4:16" ht="39" customHeight="1" thickBot="1">
      <c r="D5" s="1" t="s">
        <v>0</v>
      </c>
      <c r="E5" s="2" t="s">
        <v>1</v>
      </c>
      <c r="F5" s="2" t="s">
        <v>2</v>
      </c>
      <c r="G5" s="2" t="s">
        <v>3</v>
      </c>
      <c r="H5" s="2" t="s">
        <v>4</v>
      </c>
      <c r="I5" s="2" t="s">
        <v>5</v>
      </c>
      <c r="K5" t="s">
        <v>0</v>
      </c>
      <c r="L5" t="s">
        <v>1</v>
      </c>
      <c r="M5" t="s">
        <v>2</v>
      </c>
      <c r="N5" t="s">
        <v>3</v>
      </c>
      <c r="O5" t="s">
        <v>4</v>
      </c>
      <c r="P5" t="s">
        <v>5</v>
      </c>
    </row>
    <row r="6" spans="4:16" ht="27.75" customHeight="1" thickBot="1">
      <c r="D6" s="3"/>
      <c r="E6" s="4"/>
      <c r="F6" s="61" t="s">
        <v>6</v>
      </c>
      <c r="G6" s="62"/>
      <c r="H6" s="62"/>
      <c r="I6" s="63"/>
      <c r="M6" t="s">
        <v>11</v>
      </c>
    </row>
    <row r="7" spans="4:16" ht="15.75" thickBot="1">
      <c r="D7" s="3">
        <v>5</v>
      </c>
      <c r="E7" s="10">
        <f>1/D7</f>
        <v>0.2</v>
      </c>
      <c r="F7" s="11">
        <v>19.34</v>
      </c>
      <c r="G7" s="12"/>
      <c r="H7" s="12"/>
      <c r="I7" s="12"/>
      <c r="K7">
        <v>5</v>
      </c>
      <c r="L7" s="5"/>
      <c r="M7" s="5">
        <v>0.81527777777777777</v>
      </c>
    </row>
    <row r="8" spans="4:16" ht="15.75" thickBot="1">
      <c r="D8" s="3">
        <v>10</v>
      </c>
      <c r="E8" s="10">
        <f t="shared" ref="E8:E18" si="0">1/D8</f>
        <v>0.1</v>
      </c>
      <c r="F8" s="11">
        <v>34.4</v>
      </c>
      <c r="G8" s="12"/>
      <c r="H8" s="12"/>
      <c r="I8" s="12"/>
      <c r="K8">
        <v>10</v>
      </c>
      <c r="L8" s="5"/>
      <c r="M8" s="7">
        <v>1.4194444444444445</v>
      </c>
    </row>
    <row r="9" spans="4:16" ht="15.75" thickBot="1">
      <c r="D9" s="3">
        <v>15</v>
      </c>
      <c r="E9" s="10">
        <f t="shared" si="0"/>
        <v>6.6666666666666666E-2</v>
      </c>
      <c r="F9" s="12"/>
      <c r="G9" s="11">
        <v>8.4930000000000003</v>
      </c>
      <c r="H9" s="12"/>
      <c r="I9" s="12"/>
      <c r="K9">
        <v>15</v>
      </c>
      <c r="L9" s="8"/>
      <c r="N9" s="9">
        <v>8493</v>
      </c>
    </row>
    <row r="10" spans="4:16" ht="15.75" thickBot="1">
      <c r="D10" s="3">
        <v>25</v>
      </c>
      <c r="E10" s="10">
        <f t="shared" si="0"/>
        <v>0.04</v>
      </c>
      <c r="F10" s="11">
        <v>100</v>
      </c>
      <c r="G10" s="12"/>
      <c r="H10" s="12"/>
      <c r="I10" s="12"/>
      <c r="K10">
        <v>25</v>
      </c>
      <c r="L10" s="5"/>
      <c r="M10">
        <v>100</v>
      </c>
    </row>
    <row r="11" spans="4:16" ht="15.75" thickBot="1">
      <c r="D11" s="3">
        <v>35</v>
      </c>
      <c r="E11" s="10">
        <f t="shared" si="0"/>
        <v>2.8571428571428571E-2</v>
      </c>
      <c r="F11" s="12"/>
      <c r="G11" s="11">
        <v>85.85</v>
      </c>
      <c r="H11" s="12"/>
      <c r="I11" s="12"/>
      <c r="K11">
        <v>35</v>
      </c>
      <c r="L11" s="8"/>
      <c r="N11" t="s">
        <v>7</v>
      </c>
    </row>
    <row r="12" spans="4:16" ht="15.75" thickBot="1">
      <c r="D12" s="3">
        <v>50</v>
      </c>
      <c r="E12" s="10">
        <f t="shared" si="0"/>
        <v>0.02</v>
      </c>
      <c r="F12" s="11">
        <v>199</v>
      </c>
      <c r="G12" s="11">
        <v>231</v>
      </c>
      <c r="H12" s="11">
        <v>0.15190000000000001</v>
      </c>
      <c r="I12" s="11">
        <v>44.96</v>
      </c>
      <c r="K12">
        <v>50</v>
      </c>
      <c r="L12" s="5"/>
      <c r="M12">
        <v>199</v>
      </c>
      <c r="N12" s="7">
        <v>9.625</v>
      </c>
      <c r="O12" s="8">
        <v>1.054861111111111</v>
      </c>
      <c r="P12" t="s">
        <v>8</v>
      </c>
    </row>
    <row r="13" spans="4:16" ht="15.75" thickBot="1">
      <c r="D13" s="3">
        <v>60</v>
      </c>
      <c r="E13" s="10">
        <f t="shared" si="0"/>
        <v>1.6666666666666666E-2</v>
      </c>
      <c r="F13" s="12"/>
      <c r="G13" s="11">
        <v>338.3</v>
      </c>
      <c r="H13" s="12"/>
      <c r="I13" s="12"/>
      <c r="K13">
        <v>60</v>
      </c>
      <c r="L13" s="8"/>
      <c r="N13" s="7">
        <v>14.085416666666667</v>
      </c>
    </row>
    <row r="14" spans="4:16" ht="15.75" thickBot="1">
      <c r="D14" s="3">
        <v>100</v>
      </c>
      <c r="E14" s="10">
        <f t="shared" si="0"/>
        <v>0.01</v>
      </c>
      <c r="F14" s="11">
        <v>510</v>
      </c>
      <c r="G14" s="12"/>
      <c r="H14" s="11">
        <v>2.016</v>
      </c>
      <c r="I14" s="12"/>
      <c r="K14">
        <v>100</v>
      </c>
      <c r="L14" s="5"/>
      <c r="M14">
        <v>510</v>
      </c>
      <c r="O14" s="9">
        <v>2016</v>
      </c>
    </row>
    <row r="15" spans="4:16" ht="15.75" thickBot="1">
      <c r="D15" s="3">
        <v>200</v>
      </c>
      <c r="E15" s="10">
        <f t="shared" si="0"/>
        <v>5.0000000000000001E-3</v>
      </c>
      <c r="F15" s="12"/>
      <c r="G15" s="12"/>
      <c r="H15" s="11">
        <v>16.489999999999998</v>
      </c>
      <c r="I15" s="12"/>
      <c r="K15">
        <v>200</v>
      </c>
      <c r="O15" s="5">
        <v>0.7006944444444444</v>
      </c>
    </row>
    <row r="16" spans="4:16" ht="15.75" thickBot="1">
      <c r="D16" s="3">
        <v>300</v>
      </c>
      <c r="E16" s="10">
        <f t="shared" si="0"/>
        <v>3.3333333333333335E-3</v>
      </c>
      <c r="F16" s="12"/>
      <c r="G16" s="12"/>
      <c r="H16" s="11">
        <v>33.99</v>
      </c>
      <c r="I16" s="12"/>
      <c r="K16">
        <v>300</v>
      </c>
      <c r="O16" t="s">
        <v>9</v>
      </c>
    </row>
    <row r="17" spans="4:16" ht="15.75" thickBot="1">
      <c r="D17" s="3">
        <v>400</v>
      </c>
      <c r="E17" s="10">
        <f t="shared" si="0"/>
        <v>2.5000000000000001E-3</v>
      </c>
      <c r="F17" s="12"/>
      <c r="G17" s="12"/>
      <c r="H17" s="11">
        <v>61.93</v>
      </c>
      <c r="I17" s="12"/>
      <c r="K17">
        <v>400</v>
      </c>
      <c r="O17" t="s">
        <v>10</v>
      </c>
    </row>
    <row r="18" spans="4:16" ht="15.75" thickBot="1">
      <c r="D18" s="3">
        <v>500</v>
      </c>
      <c r="E18" s="10">
        <f t="shared" si="0"/>
        <v>2E-3</v>
      </c>
      <c r="F18" s="12"/>
      <c r="G18" s="12"/>
      <c r="H18" s="12"/>
      <c r="I18" s="11">
        <v>249.3</v>
      </c>
      <c r="K18">
        <v>500</v>
      </c>
      <c r="P18" s="7">
        <v>10.377083333333333</v>
      </c>
    </row>
  </sheetData>
  <mergeCells count="1">
    <mergeCell ref="F6:I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P51"/>
  <sheetViews>
    <sheetView topLeftCell="B1" workbookViewId="0">
      <selection activeCell="J7" sqref="J7"/>
    </sheetView>
  </sheetViews>
  <sheetFormatPr defaultRowHeight="15"/>
  <cols>
    <col min="5" max="5" width="18.140625" customWidth="1"/>
    <col min="6" max="6" width="16.28515625" customWidth="1"/>
    <col min="7" max="7" width="18.85546875" customWidth="1"/>
    <col min="8" max="8" width="15.140625" customWidth="1"/>
    <col min="9" max="9" width="12.140625" customWidth="1"/>
    <col min="10" max="10" width="13.140625" customWidth="1"/>
    <col min="11" max="11" width="12.42578125" customWidth="1"/>
  </cols>
  <sheetData>
    <row r="2" spans="3:16" ht="15.75" thickBot="1"/>
    <row r="3" spans="3:16" ht="38.25">
      <c r="D3" s="70" t="s">
        <v>12</v>
      </c>
      <c r="E3" s="13" t="s">
        <v>13</v>
      </c>
      <c r="F3" s="13" t="s">
        <v>15</v>
      </c>
      <c r="G3" s="13" t="s">
        <v>17</v>
      </c>
    </row>
    <row r="4" spans="3:16" ht="15.75" thickBot="1">
      <c r="D4" s="71"/>
      <c r="E4" s="6" t="s">
        <v>14</v>
      </c>
      <c r="F4" s="6" t="s">
        <v>16</v>
      </c>
      <c r="G4" s="6" t="s">
        <v>14</v>
      </c>
    </row>
    <row r="5" spans="3:16" ht="15.75" thickBot="1">
      <c r="D5" s="15">
        <v>2</v>
      </c>
      <c r="E5" s="15">
        <v>0</v>
      </c>
      <c r="F5" s="15">
        <v>0</v>
      </c>
      <c r="G5" s="15">
        <v>0</v>
      </c>
    </row>
    <row r="6" spans="3:16" ht="15.75" thickBot="1">
      <c r="D6" s="15">
        <v>5</v>
      </c>
      <c r="E6" s="15">
        <v>19.3</v>
      </c>
      <c r="F6" s="15">
        <v>0</v>
      </c>
      <c r="G6" s="15">
        <v>0</v>
      </c>
    </row>
    <row r="7" spans="3:16" ht="15.75" thickBot="1">
      <c r="D7" s="15">
        <v>10</v>
      </c>
      <c r="E7" s="15">
        <v>34.4</v>
      </c>
      <c r="F7" s="15">
        <v>0</v>
      </c>
      <c r="G7" s="15">
        <f>E6</f>
        <v>19.3</v>
      </c>
    </row>
    <row r="8" spans="3:16" ht="15.75" thickBot="1">
      <c r="D8" s="15">
        <v>25</v>
      </c>
      <c r="E8" s="15">
        <v>100</v>
      </c>
      <c r="F8" s="15">
        <f>E8-$E$7</f>
        <v>65.599999999999994</v>
      </c>
      <c r="G8" s="15">
        <f t="shared" ref="G8:G11" si="0">E7</f>
        <v>34.4</v>
      </c>
    </row>
    <row r="9" spans="3:16" ht="15.75" thickBot="1">
      <c r="D9" s="15">
        <v>50</v>
      </c>
      <c r="E9" s="15">
        <v>199</v>
      </c>
      <c r="F9" s="15">
        <f t="shared" ref="F9:F11" si="1">E9-$E$7</f>
        <v>164.6</v>
      </c>
      <c r="G9" s="15">
        <f t="shared" si="0"/>
        <v>100</v>
      </c>
    </row>
    <row r="10" spans="3:16" ht="15.75" thickBot="1">
      <c r="D10" s="15">
        <v>100</v>
      </c>
      <c r="E10" s="15">
        <v>510</v>
      </c>
      <c r="F10" s="15">
        <f t="shared" si="1"/>
        <v>475.6</v>
      </c>
      <c r="G10" s="15">
        <f t="shared" si="0"/>
        <v>199</v>
      </c>
    </row>
    <row r="11" spans="3:16" ht="15.75" thickBot="1">
      <c r="D11" s="16">
        <v>200</v>
      </c>
      <c r="E11" s="16">
        <v>1134</v>
      </c>
      <c r="F11" s="15">
        <f t="shared" si="1"/>
        <v>1099.5999999999999</v>
      </c>
      <c r="G11" s="15">
        <f t="shared" si="0"/>
        <v>510</v>
      </c>
    </row>
    <row r="12" spans="3:16">
      <c r="D12" s="14"/>
    </row>
    <row r="13" spans="3:16">
      <c r="C13" s="67" t="s">
        <v>33</v>
      </c>
      <c r="D13" s="68"/>
      <c r="E13" s="68"/>
      <c r="F13" s="68"/>
      <c r="G13" s="68"/>
      <c r="H13" s="68"/>
      <c r="I13" s="68"/>
      <c r="J13" s="68"/>
      <c r="K13" s="69"/>
    </row>
    <row r="14" spans="3:16">
      <c r="C14" s="64" t="s">
        <v>18</v>
      </c>
      <c r="D14" s="64" t="s">
        <v>19</v>
      </c>
      <c r="E14" s="64" t="s">
        <v>20</v>
      </c>
      <c r="F14" s="64" t="s">
        <v>21</v>
      </c>
      <c r="G14" s="64" t="s">
        <v>22</v>
      </c>
      <c r="H14" s="64" t="s">
        <v>23</v>
      </c>
      <c r="I14" s="64" t="s">
        <v>24</v>
      </c>
      <c r="J14" s="64" t="s">
        <v>25</v>
      </c>
      <c r="K14" s="64" t="s">
        <v>26</v>
      </c>
    </row>
    <row r="15" spans="3:16">
      <c r="C15" s="65"/>
      <c r="D15" s="65"/>
      <c r="E15" s="65"/>
      <c r="F15" s="65"/>
      <c r="G15" s="65"/>
      <c r="H15" s="65"/>
      <c r="I15" s="65"/>
      <c r="J15" s="65"/>
      <c r="K15" s="65"/>
    </row>
    <row r="16" spans="3:16">
      <c r="C16" s="17"/>
      <c r="D16" s="17">
        <v>2</v>
      </c>
      <c r="E16" s="17">
        <f>1/D16</f>
        <v>0.5</v>
      </c>
      <c r="F16" s="17">
        <v>0</v>
      </c>
      <c r="G16" s="17"/>
      <c r="H16" s="17"/>
      <c r="I16" s="17"/>
      <c r="J16" s="17"/>
      <c r="K16" s="17"/>
      <c r="N16" s="17"/>
      <c r="O16" s="19">
        <f>N16*M16/2</f>
        <v>0</v>
      </c>
      <c r="P16" s="20">
        <f>O16*M16</f>
        <v>0</v>
      </c>
    </row>
    <row r="17" spans="3:16">
      <c r="C17" s="18" t="s">
        <v>27</v>
      </c>
      <c r="D17" s="18"/>
      <c r="E17" s="18"/>
      <c r="F17" s="18"/>
      <c r="G17" s="18">
        <f>E16-E18</f>
        <v>0.3</v>
      </c>
      <c r="H17" s="18">
        <f>F18-F16</f>
        <v>19.3</v>
      </c>
      <c r="I17" s="19">
        <f>H17*G17/2</f>
        <v>2.895</v>
      </c>
      <c r="J17" s="18">
        <f>E18</f>
        <v>0.2</v>
      </c>
      <c r="K17" s="20">
        <f>J17*H17</f>
        <v>3.8600000000000003</v>
      </c>
      <c r="N17" s="18"/>
      <c r="O17" s="17"/>
      <c r="P17" s="17"/>
    </row>
    <row r="18" spans="3:16">
      <c r="C18" s="17"/>
      <c r="D18" s="17">
        <v>5</v>
      </c>
      <c r="E18" s="17">
        <f t="shared" ref="E18:E28" si="2">1/D18</f>
        <v>0.2</v>
      </c>
      <c r="F18" s="17">
        <v>19.3</v>
      </c>
      <c r="G18" s="17"/>
      <c r="H18" s="17"/>
      <c r="I18" s="17"/>
      <c r="J18" s="17"/>
      <c r="K18" s="17"/>
      <c r="N18" s="17"/>
      <c r="O18" s="19">
        <f t="shared" ref="O18:O26" si="3">N18*M18</f>
        <v>0</v>
      </c>
      <c r="P18" s="20"/>
    </row>
    <row r="19" spans="3:16">
      <c r="C19" s="18" t="s">
        <v>28</v>
      </c>
      <c r="D19" s="18"/>
      <c r="E19" s="18"/>
      <c r="F19" s="18"/>
      <c r="G19" s="18">
        <f t="shared" ref="G19:G27" si="4">E18-E20</f>
        <v>0.1</v>
      </c>
      <c r="H19" s="18">
        <f t="shared" ref="H19:H27" si="5">F20-F18</f>
        <v>15.099999999999998</v>
      </c>
      <c r="I19" s="19">
        <f t="shared" ref="I19:I27" si="6">H19*G19/2</f>
        <v>0.75499999999999989</v>
      </c>
      <c r="J19" s="18">
        <f t="shared" ref="J19:J27" si="7">E20</f>
        <v>0.1</v>
      </c>
      <c r="K19" s="20">
        <f t="shared" ref="K19:K27" si="8">J19*H19</f>
        <v>1.5099999999999998</v>
      </c>
      <c r="N19" s="18"/>
      <c r="O19" s="17"/>
      <c r="P19" s="17"/>
    </row>
    <row r="20" spans="3:16">
      <c r="C20" s="17"/>
      <c r="D20" s="17">
        <v>10</v>
      </c>
      <c r="E20" s="17">
        <f t="shared" si="2"/>
        <v>0.1</v>
      </c>
      <c r="F20" s="17">
        <v>34.4</v>
      </c>
      <c r="G20" s="17"/>
      <c r="H20" s="17"/>
      <c r="I20" s="17"/>
      <c r="J20" s="17"/>
      <c r="K20" s="17"/>
      <c r="N20" s="17"/>
      <c r="O20" s="19">
        <f t="shared" si="3"/>
        <v>0</v>
      </c>
      <c r="P20" s="20"/>
    </row>
    <row r="21" spans="3:16">
      <c r="C21" s="18" t="s">
        <v>29</v>
      </c>
      <c r="D21" s="18"/>
      <c r="E21" s="18"/>
      <c r="F21" s="18"/>
      <c r="G21" s="18">
        <f t="shared" si="4"/>
        <v>6.0000000000000005E-2</v>
      </c>
      <c r="H21" s="18">
        <f t="shared" si="5"/>
        <v>65.599999999999994</v>
      </c>
      <c r="I21" s="19">
        <f t="shared" si="6"/>
        <v>1.968</v>
      </c>
      <c r="J21" s="18">
        <f t="shared" si="7"/>
        <v>0.04</v>
      </c>
      <c r="K21" s="20">
        <f t="shared" si="8"/>
        <v>2.6239999999999997</v>
      </c>
      <c r="N21" s="18"/>
      <c r="O21" s="17"/>
      <c r="P21" s="17"/>
    </row>
    <row r="22" spans="3:16">
      <c r="C22" s="17"/>
      <c r="D22" s="17">
        <v>25</v>
      </c>
      <c r="E22" s="17">
        <f t="shared" si="2"/>
        <v>0.04</v>
      </c>
      <c r="F22" s="17">
        <v>100</v>
      </c>
      <c r="G22" s="17"/>
      <c r="H22" s="17"/>
      <c r="I22" s="17"/>
      <c r="J22" s="17"/>
      <c r="K22" s="17"/>
      <c r="N22" s="17"/>
      <c r="O22" s="19">
        <f t="shared" si="3"/>
        <v>0</v>
      </c>
      <c r="P22" s="20"/>
    </row>
    <row r="23" spans="3:16">
      <c r="C23" s="18" t="s">
        <v>30</v>
      </c>
      <c r="D23" s="18"/>
      <c r="E23" s="18"/>
      <c r="F23" s="18"/>
      <c r="G23" s="18">
        <f t="shared" si="4"/>
        <v>0.02</v>
      </c>
      <c r="H23" s="18">
        <f t="shared" si="5"/>
        <v>99</v>
      </c>
      <c r="I23" s="19">
        <f t="shared" si="6"/>
        <v>0.99</v>
      </c>
      <c r="J23" s="18">
        <f t="shared" si="7"/>
        <v>0.02</v>
      </c>
      <c r="K23" s="20">
        <f t="shared" si="8"/>
        <v>1.98</v>
      </c>
      <c r="N23" s="18"/>
      <c r="O23" s="17"/>
      <c r="P23" s="17"/>
    </row>
    <row r="24" spans="3:16">
      <c r="C24" s="17"/>
      <c r="D24" s="17">
        <v>50</v>
      </c>
      <c r="E24" s="17">
        <f t="shared" si="2"/>
        <v>0.02</v>
      </c>
      <c r="F24" s="17">
        <v>199</v>
      </c>
      <c r="G24" s="17"/>
      <c r="H24" s="17"/>
      <c r="I24" s="17"/>
      <c r="J24" s="17"/>
      <c r="K24" s="17"/>
      <c r="N24" s="17"/>
      <c r="O24" s="19">
        <f t="shared" si="3"/>
        <v>0</v>
      </c>
      <c r="P24" s="20"/>
    </row>
    <row r="25" spans="3:16">
      <c r="C25" s="18" t="s">
        <v>31</v>
      </c>
      <c r="D25" s="18"/>
      <c r="E25" s="18"/>
      <c r="F25" s="18"/>
      <c r="G25" s="18">
        <f t="shared" si="4"/>
        <v>0.01</v>
      </c>
      <c r="H25" s="18">
        <f t="shared" si="5"/>
        <v>311</v>
      </c>
      <c r="I25" s="19">
        <f t="shared" si="6"/>
        <v>1.5549999999999999</v>
      </c>
      <c r="J25" s="18">
        <f t="shared" si="7"/>
        <v>0.01</v>
      </c>
      <c r="K25" s="20">
        <f t="shared" si="8"/>
        <v>3.11</v>
      </c>
      <c r="N25" s="18"/>
      <c r="O25" s="17"/>
      <c r="P25" s="17"/>
    </row>
    <row r="26" spans="3:16">
      <c r="C26" s="17"/>
      <c r="D26" s="17">
        <v>100</v>
      </c>
      <c r="E26" s="17">
        <f t="shared" si="2"/>
        <v>0.01</v>
      </c>
      <c r="F26" s="17">
        <v>510</v>
      </c>
      <c r="G26" s="17"/>
      <c r="H26" s="17"/>
      <c r="I26" s="17"/>
      <c r="J26" s="17"/>
      <c r="K26" s="17"/>
      <c r="N26" s="17"/>
      <c r="O26" s="19">
        <f t="shared" si="3"/>
        <v>0</v>
      </c>
      <c r="P26" s="20"/>
    </row>
    <row r="27" spans="3:16">
      <c r="C27" s="18" t="s">
        <v>32</v>
      </c>
      <c r="D27" s="18"/>
      <c r="E27" s="18"/>
      <c r="F27" s="18"/>
      <c r="G27" s="18">
        <f t="shared" si="4"/>
        <v>5.0000000000000001E-3</v>
      </c>
      <c r="H27" s="18">
        <f t="shared" si="5"/>
        <v>624</v>
      </c>
      <c r="I27" s="19">
        <f t="shared" si="6"/>
        <v>1.56</v>
      </c>
      <c r="J27" s="18">
        <f t="shared" si="7"/>
        <v>5.0000000000000001E-3</v>
      </c>
      <c r="K27" s="20">
        <f t="shared" si="8"/>
        <v>3.12</v>
      </c>
      <c r="N27" s="18"/>
    </row>
    <row r="28" spans="3:16">
      <c r="C28" s="17"/>
      <c r="D28" s="17">
        <v>200</v>
      </c>
      <c r="E28" s="17">
        <f t="shared" si="2"/>
        <v>5.0000000000000001E-3</v>
      </c>
      <c r="F28" s="17">
        <v>1134</v>
      </c>
      <c r="G28" s="17"/>
      <c r="H28" s="17"/>
      <c r="I28" s="17">
        <f>SUM(I17:I27)</f>
        <v>9.7230000000000008</v>
      </c>
      <c r="J28" s="17"/>
      <c r="K28" s="17">
        <f t="shared" ref="K28" si="9">SUM(K17:K27)</f>
        <v>16.204000000000001</v>
      </c>
      <c r="N28" s="17"/>
    </row>
    <row r="29" spans="3:16">
      <c r="J29" s="21">
        <f>I28+K28</f>
        <v>25.927</v>
      </c>
    </row>
    <row r="33" spans="3:11">
      <c r="C33" s="67" t="s">
        <v>34</v>
      </c>
      <c r="D33" s="68"/>
      <c r="E33" s="68"/>
      <c r="F33" s="68"/>
      <c r="G33" s="68"/>
      <c r="H33" s="68"/>
      <c r="I33" s="69"/>
      <c r="J33" s="22"/>
      <c r="K33" s="22"/>
    </row>
    <row r="34" spans="3:11" ht="15" customHeight="1">
      <c r="C34" s="64" t="s">
        <v>18</v>
      </c>
      <c r="D34" s="64" t="s">
        <v>19</v>
      </c>
      <c r="E34" s="64" t="s">
        <v>20</v>
      </c>
      <c r="F34" s="64" t="s">
        <v>21</v>
      </c>
      <c r="G34" s="64" t="s">
        <v>22</v>
      </c>
      <c r="H34" s="64" t="s">
        <v>36</v>
      </c>
      <c r="I34" s="64" t="s">
        <v>24</v>
      </c>
      <c r="J34" s="66"/>
      <c r="K34" s="66"/>
    </row>
    <row r="35" spans="3:11">
      <c r="C35" s="65"/>
      <c r="D35" s="65"/>
      <c r="E35" s="65"/>
      <c r="F35" s="65"/>
      <c r="G35" s="65"/>
      <c r="H35" s="65"/>
      <c r="I35" s="65"/>
      <c r="J35" s="66"/>
      <c r="K35" s="66"/>
    </row>
    <row r="36" spans="3:11">
      <c r="C36" s="17"/>
      <c r="D36" s="17">
        <v>2</v>
      </c>
      <c r="E36" s="17">
        <f>1/D36</f>
        <v>0.5</v>
      </c>
      <c r="F36" s="17">
        <v>0</v>
      </c>
      <c r="G36" s="17"/>
      <c r="H36" s="17"/>
      <c r="I36" s="17"/>
      <c r="J36" s="23"/>
      <c r="K36" s="23"/>
    </row>
    <row r="37" spans="3:11">
      <c r="C37" s="18" t="s">
        <v>27</v>
      </c>
      <c r="D37" s="18"/>
      <c r="E37" s="18"/>
      <c r="F37" s="18"/>
      <c r="G37" s="18">
        <f>E36-E38</f>
        <v>0.3</v>
      </c>
      <c r="H37" s="18">
        <f>(F38-F36)/2</f>
        <v>9.65</v>
      </c>
      <c r="I37" s="20">
        <f>H37*G37</f>
        <v>2.895</v>
      </c>
    </row>
    <row r="38" spans="3:11">
      <c r="C38" s="17"/>
      <c r="D38" s="17">
        <v>5</v>
      </c>
      <c r="E38" s="17">
        <f t="shared" ref="E38:E50" si="10">1/D38</f>
        <v>0.2</v>
      </c>
      <c r="F38" s="17">
        <v>19.3</v>
      </c>
      <c r="G38" s="17"/>
      <c r="H38" s="17"/>
      <c r="I38" s="17"/>
    </row>
    <row r="39" spans="3:11">
      <c r="C39" s="18" t="s">
        <v>28</v>
      </c>
      <c r="D39" s="18"/>
      <c r="E39" s="18"/>
      <c r="F39" s="18"/>
      <c r="G39" s="18">
        <f t="shared" ref="G39" si="11">E38-E40</f>
        <v>0.1</v>
      </c>
      <c r="H39" s="18">
        <f>((F40-F38)/2)+F38</f>
        <v>26.85</v>
      </c>
      <c r="I39" s="20">
        <f t="shared" ref="I39:I49" si="12">H39*G39</f>
        <v>2.6850000000000005</v>
      </c>
    </row>
    <row r="40" spans="3:11">
      <c r="C40" s="17"/>
      <c r="D40" s="17">
        <v>10</v>
      </c>
      <c r="E40" s="17">
        <f t="shared" si="10"/>
        <v>0.1</v>
      </c>
      <c r="F40" s="17">
        <v>34.4</v>
      </c>
      <c r="G40" s="17"/>
      <c r="H40" s="17"/>
      <c r="I40" s="17"/>
    </row>
    <row r="41" spans="3:11">
      <c r="C41" s="18" t="s">
        <v>29</v>
      </c>
      <c r="D41" s="18"/>
      <c r="E41" s="18"/>
      <c r="F41" s="18"/>
      <c r="G41" s="18">
        <f t="shared" ref="G41" si="13">E40-E42</f>
        <v>6.0000000000000005E-2</v>
      </c>
      <c r="H41" s="18">
        <f t="shared" ref="H41:H49" si="14">((F42-F40)/2)+F40</f>
        <v>67.199999999999989</v>
      </c>
      <c r="I41" s="20">
        <f t="shared" si="12"/>
        <v>4.032</v>
      </c>
    </row>
    <row r="42" spans="3:11">
      <c r="C42" s="17"/>
      <c r="D42" s="17">
        <v>25</v>
      </c>
      <c r="E42" s="17">
        <f t="shared" si="10"/>
        <v>0.04</v>
      </c>
      <c r="F42" s="17">
        <v>100</v>
      </c>
      <c r="G42" s="17"/>
      <c r="H42" s="17"/>
      <c r="I42" s="17"/>
    </row>
    <row r="43" spans="3:11">
      <c r="C43" s="18" t="s">
        <v>30</v>
      </c>
      <c r="D43" s="18"/>
      <c r="E43" s="18"/>
      <c r="F43" s="18"/>
      <c r="G43" s="18">
        <f t="shared" ref="G43" si="15">E42-E44</f>
        <v>0.02</v>
      </c>
      <c r="H43" s="18">
        <f t="shared" si="14"/>
        <v>149.5</v>
      </c>
      <c r="I43" s="20">
        <f t="shared" si="12"/>
        <v>2.99</v>
      </c>
    </row>
    <row r="44" spans="3:11">
      <c r="C44" s="17"/>
      <c r="D44" s="17">
        <v>50</v>
      </c>
      <c r="E44" s="17">
        <f t="shared" si="10"/>
        <v>0.02</v>
      </c>
      <c r="F44" s="17">
        <v>199</v>
      </c>
      <c r="G44" s="17"/>
      <c r="H44" s="17"/>
      <c r="I44" s="17"/>
    </row>
    <row r="45" spans="3:11">
      <c r="C45" s="18" t="s">
        <v>31</v>
      </c>
      <c r="D45" s="18"/>
      <c r="E45" s="18"/>
      <c r="F45" s="18"/>
      <c r="G45" s="18">
        <f t="shared" ref="G45" si="16">E44-E46</f>
        <v>0.01</v>
      </c>
      <c r="H45" s="18">
        <f t="shared" si="14"/>
        <v>354.5</v>
      </c>
      <c r="I45" s="20">
        <f t="shared" si="12"/>
        <v>3.5449999999999999</v>
      </c>
    </row>
    <row r="46" spans="3:11">
      <c r="C46" s="17"/>
      <c r="D46" s="17">
        <v>100</v>
      </c>
      <c r="E46" s="17">
        <f t="shared" si="10"/>
        <v>0.01</v>
      </c>
      <c r="F46" s="17">
        <v>510</v>
      </c>
      <c r="G46" s="17"/>
      <c r="H46" s="17"/>
      <c r="I46" s="17"/>
    </row>
    <row r="47" spans="3:11">
      <c r="C47" s="18" t="s">
        <v>32</v>
      </c>
      <c r="D47" s="18"/>
      <c r="E47" s="18"/>
      <c r="F47" s="18"/>
      <c r="G47" s="18">
        <f t="shared" ref="G47:G49" si="17">E46-E48</f>
        <v>5.0000000000000001E-3</v>
      </c>
      <c r="H47" s="18">
        <f t="shared" si="14"/>
        <v>822</v>
      </c>
      <c r="I47" s="20">
        <f t="shared" si="12"/>
        <v>4.1100000000000003</v>
      </c>
    </row>
    <row r="48" spans="3:11">
      <c r="C48" s="17"/>
      <c r="D48" s="17">
        <v>200</v>
      </c>
      <c r="E48" s="17">
        <f t="shared" si="10"/>
        <v>5.0000000000000001E-3</v>
      </c>
      <c r="F48" s="17">
        <v>1134</v>
      </c>
      <c r="G48" s="17"/>
      <c r="H48" s="17"/>
      <c r="I48" s="17"/>
    </row>
    <row r="49" spans="3:9">
      <c r="C49" s="18" t="s">
        <v>35</v>
      </c>
      <c r="D49" s="18"/>
      <c r="E49" s="18"/>
      <c r="F49" s="18"/>
      <c r="G49" s="18">
        <f t="shared" si="17"/>
        <v>4.3333333333333331E-3</v>
      </c>
      <c r="H49" s="18">
        <f t="shared" si="14"/>
        <v>1317</v>
      </c>
      <c r="I49" s="20">
        <f t="shared" si="12"/>
        <v>5.7069999999999999</v>
      </c>
    </row>
    <row r="50" spans="3:9">
      <c r="C50" s="17"/>
      <c r="D50" s="17">
        <v>1500</v>
      </c>
      <c r="E50" s="17">
        <f t="shared" si="10"/>
        <v>6.6666666666666664E-4</v>
      </c>
      <c r="F50" s="17">
        <v>1500</v>
      </c>
      <c r="G50" s="17"/>
      <c r="H50" s="17"/>
      <c r="I50" s="17"/>
    </row>
    <row r="51" spans="3:9">
      <c r="I51" s="21">
        <f>SUM(I37:I49)</f>
        <v>25.963999999999999</v>
      </c>
    </row>
  </sheetData>
  <mergeCells count="21">
    <mergeCell ref="D3:D4"/>
    <mergeCell ref="H14:H15"/>
    <mergeCell ref="I14:I15"/>
    <mergeCell ref="J14:J15"/>
    <mergeCell ref="K14:K15"/>
    <mergeCell ref="C13:K13"/>
    <mergeCell ref="C14:C15"/>
    <mergeCell ref="D14:D15"/>
    <mergeCell ref="E14:E15"/>
    <mergeCell ref="F14:F15"/>
    <mergeCell ref="G14:G15"/>
    <mergeCell ref="I34:I35"/>
    <mergeCell ref="J34:J35"/>
    <mergeCell ref="K34:K35"/>
    <mergeCell ref="C33:I33"/>
    <mergeCell ref="C34:C35"/>
    <mergeCell ref="D34:D35"/>
    <mergeCell ref="E34:E35"/>
    <mergeCell ref="F34:F35"/>
    <mergeCell ref="G34:G35"/>
    <mergeCell ref="H34:H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54"/>
  <sheetViews>
    <sheetView topLeftCell="B28" workbookViewId="0">
      <selection activeCell="M19" sqref="M19"/>
    </sheetView>
  </sheetViews>
  <sheetFormatPr defaultRowHeight="15"/>
  <cols>
    <col min="14" max="14" width="11.5703125" customWidth="1"/>
    <col min="15" max="15" width="19" customWidth="1"/>
    <col min="16" max="16" width="13.28515625" customWidth="1"/>
  </cols>
  <sheetData>
    <row r="1" spans="3:17">
      <c r="N1" t="s">
        <v>37</v>
      </c>
      <c r="O1" t="s">
        <v>38</v>
      </c>
      <c r="P1" t="s">
        <v>39</v>
      </c>
      <c r="Q1" t="s">
        <v>40</v>
      </c>
    </row>
    <row r="2" spans="3:17">
      <c r="C2" s="67" t="s">
        <v>41</v>
      </c>
      <c r="D2" s="68"/>
      <c r="E2" s="68"/>
      <c r="F2" s="68"/>
      <c r="G2" s="68"/>
      <c r="H2" s="68"/>
      <c r="I2" s="68"/>
      <c r="J2" s="68"/>
      <c r="K2" s="69"/>
      <c r="N2">
        <v>2</v>
      </c>
      <c r="O2">
        <v>0</v>
      </c>
      <c r="P2">
        <v>0</v>
      </c>
      <c r="Q2">
        <v>0</v>
      </c>
    </row>
    <row r="3" spans="3:17">
      <c r="C3" s="64" t="s">
        <v>18</v>
      </c>
      <c r="D3" s="64" t="s">
        <v>19</v>
      </c>
      <c r="E3" s="64" t="s">
        <v>20</v>
      </c>
      <c r="F3" s="64" t="s">
        <v>21</v>
      </c>
      <c r="G3" s="64" t="s">
        <v>22</v>
      </c>
      <c r="H3" s="64" t="s">
        <v>23</v>
      </c>
      <c r="I3" s="64" t="s">
        <v>24</v>
      </c>
      <c r="J3" s="64" t="s">
        <v>25</v>
      </c>
      <c r="K3" s="64" t="s">
        <v>26</v>
      </c>
      <c r="N3">
        <v>5</v>
      </c>
      <c r="O3">
        <v>19.3</v>
      </c>
      <c r="P3">
        <v>0</v>
      </c>
      <c r="Q3">
        <v>0</v>
      </c>
    </row>
    <row r="4" spans="3:17">
      <c r="C4" s="65"/>
      <c r="D4" s="65"/>
      <c r="E4" s="65"/>
      <c r="F4" s="65"/>
      <c r="G4" s="65"/>
      <c r="H4" s="65"/>
      <c r="I4" s="65"/>
      <c r="J4" s="65"/>
      <c r="K4" s="65"/>
      <c r="N4">
        <v>10</v>
      </c>
      <c r="O4">
        <v>34.4</v>
      </c>
      <c r="P4">
        <v>0</v>
      </c>
      <c r="Q4">
        <v>19.3</v>
      </c>
    </row>
    <row r="5" spans="3:17">
      <c r="C5" s="17"/>
      <c r="D5" s="17">
        <v>2</v>
      </c>
      <c r="E5" s="17">
        <f>1/D5</f>
        <v>0.5</v>
      </c>
      <c r="F5" s="17">
        <v>0</v>
      </c>
      <c r="G5" s="17"/>
      <c r="H5" s="17"/>
      <c r="I5" s="17"/>
      <c r="J5" s="17"/>
      <c r="K5" s="17"/>
      <c r="N5">
        <v>25</v>
      </c>
      <c r="O5">
        <v>100</v>
      </c>
      <c r="P5">
        <v>65.599999999999994</v>
      </c>
      <c r="Q5">
        <v>34.4</v>
      </c>
    </row>
    <row r="6" spans="3:17">
      <c r="C6" s="18" t="s">
        <v>27</v>
      </c>
      <c r="D6" s="18"/>
      <c r="E6" s="18"/>
      <c r="F6" s="18"/>
      <c r="G6" s="18">
        <f>E5-E7</f>
        <v>0.3</v>
      </c>
      <c r="H6" s="18">
        <f>F7-F5</f>
        <v>0</v>
      </c>
      <c r="I6" s="19">
        <f>H6*G6/2</f>
        <v>0</v>
      </c>
      <c r="J6" s="18">
        <f>E7</f>
        <v>0.2</v>
      </c>
      <c r="K6" s="20">
        <f>J6*H6</f>
        <v>0</v>
      </c>
      <c r="N6">
        <v>50</v>
      </c>
      <c r="O6">
        <v>199</v>
      </c>
      <c r="P6">
        <v>164.6</v>
      </c>
      <c r="Q6">
        <v>100</v>
      </c>
    </row>
    <row r="7" spans="3:17">
      <c r="C7" s="17"/>
      <c r="D7" s="17">
        <v>5</v>
      </c>
      <c r="E7" s="17">
        <f t="shared" ref="E7:E17" si="0">1/D7</f>
        <v>0.2</v>
      </c>
      <c r="F7" s="17">
        <v>0</v>
      </c>
      <c r="G7" s="17"/>
      <c r="H7" s="17"/>
      <c r="I7" s="17"/>
      <c r="J7" s="17"/>
      <c r="K7" s="17"/>
      <c r="N7">
        <v>100</v>
      </c>
      <c r="O7">
        <v>510</v>
      </c>
      <c r="P7">
        <v>475.6</v>
      </c>
      <c r="Q7">
        <v>199</v>
      </c>
    </row>
    <row r="8" spans="3:17">
      <c r="C8" s="18" t="s">
        <v>28</v>
      </c>
      <c r="D8" s="18"/>
      <c r="E8" s="18"/>
      <c r="F8" s="18"/>
      <c r="G8" s="18">
        <f t="shared" ref="G8:G16" si="1">E7-E9</f>
        <v>0.1</v>
      </c>
      <c r="H8" s="18">
        <f t="shared" ref="H8:H16" si="2">F9-F7</f>
        <v>0</v>
      </c>
      <c r="I8" s="19">
        <f t="shared" ref="I8:I16" si="3">H8*G8/2</f>
        <v>0</v>
      </c>
      <c r="J8" s="18">
        <f t="shared" ref="J8:J16" si="4">E9</f>
        <v>0.1</v>
      </c>
      <c r="K8" s="20">
        <f t="shared" ref="K8:K16" si="5">J8*H8</f>
        <v>0</v>
      </c>
      <c r="N8">
        <v>200</v>
      </c>
      <c r="O8">
        <v>1134</v>
      </c>
      <c r="P8">
        <v>1099.5999999999999</v>
      </c>
      <c r="Q8">
        <v>510</v>
      </c>
    </row>
    <row r="9" spans="3:17">
      <c r="C9" s="17"/>
      <c r="D9" s="17">
        <v>10</v>
      </c>
      <c r="E9" s="17">
        <f t="shared" si="0"/>
        <v>0.1</v>
      </c>
      <c r="F9" s="17">
        <v>0</v>
      </c>
      <c r="G9" s="17"/>
      <c r="H9" s="17"/>
      <c r="I9" s="17"/>
      <c r="J9" s="17"/>
      <c r="K9" s="17"/>
    </row>
    <row r="10" spans="3:17">
      <c r="C10" s="18" t="s">
        <v>29</v>
      </c>
      <c r="D10" s="18"/>
      <c r="E10" s="18"/>
      <c r="F10" s="18"/>
      <c r="G10" s="18">
        <f t="shared" si="1"/>
        <v>6.0000000000000005E-2</v>
      </c>
      <c r="H10" s="18">
        <f t="shared" si="2"/>
        <v>65.599999999999994</v>
      </c>
      <c r="I10" s="19">
        <f t="shared" si="3"/>
        <v>1.968</v>
      </c>
      <c r="J10" s="18">
        <f t="shared" si="4"/>
        <v>0.04</v>
      </c>
      <c r="K10" s="20">
        <f t="shared" si="5"/>
        <v>2.6239999999999997</v>
      </c>
    </row>
    <row r="11" spans="3:17">
      <c r="C11" s="17"/>
      <c r="D11" s="17">
        <v>25</v>
      </c>
      <c r="E11" s="17">
        <f t="shared" si="0"/>
        <v>0.04</v>
      </c>
      <c r="F11" s="17">
        <v>65.599999999999994</v>
      </c>
      <c r="G11" s="17"/>
      <c r="H11" s="17"/>
      <c r="I11" s="17"/>
      <c r="J11" s="17"/>
      <c r="K11" s="17"/>
    </row>
    <row r="12" spans="3:17">
      <c r="C12" s="18" t="s">
        <v>30</v>
      </c>
      <c r="D12" s="18"/>
      <c r="E12" s="18"/>
      <c r="F12" s="18"/>
      <c r="G12" s="18">
        <f t="shared" si="1"/>
        <v>0.02</v>
      </c>
      <c r="H12" s="18">
        <f t="shared" si="2"/>
        <v>99</v>
      </c>
      <c r="I12" s="19">
        <f t="shared" si="3"/>
        <v>0.99</v>
      </c>
      <c r="J12" s="18">
        <f t="shared" si="4"/>
        <v>0.02</v>
      </c>
      <c r="K12" s="20">
        <f t="shared" si="5"/>
        <v>1.98</v>
      </c>
    </row>
    <row r="13" spans="3:17">
      <c r="C13" s="17"/>
      <c r="D13" s="17">
        <v>50</v>
      </c>
      <c r="E13" s="17">
        <f t="shared" si="0"/>
        <v>0.02</v>
      </c>
      <c r="F13" s="17">
        <v>164.6</v>
      </c>
      <c r="G13" s="17"/>
      <c r="H13" s="17"/>
      <c r="I13" s="17"/>
      <c r="J13" s="17"/>
      <c r="K13" s="17"/>
    </row>
    <row r="14" spans="3:17">
      <c r="C14" s="18" t="s">
        <v>31</v>
      </c>
      <c r="D14" s="18"/>
      <c r="E14" s="18"/>
      <c r="F14" s="18"/>
      <c r="G14" s="18">
        <f t="shared" si="1"/>
        <v>0.01</v>
      </c>
      <c r="H14" s="18">
        <f t="shared" si="2"/>
        <v>311</v>
      </c>
      <c r="I14" s="19">
        <f t="shared" si="3"/>
        <v>1.5549999999999999</v>
      </c>
      <c r="J14" s="18">
        <f t="shared" si="4"/>
        <v>0.01</v>
      </c>
      <c r="K14" s="20">
        <f t="shared" si="5"/>
        <v>3.11</v>
      </c>
    </row>
    <row r="15" spans="3:17">
      <c r="C15" s="17"/>
      <c r="D15" s="17">
        <v>100</v>
      </c>
      <c r="E15" s="17">
        <f t="shared" si="0"/>
        <v>0.01</v>
      </c>
      <c r="F15" s="17">
        <v>475.6</v>
      </c>
      <c r="G15" s="17"/>
      <c r="H15" s="17"/>
      <c r="I15" s="17"/>
      <c r="J15" s="17"/>
      <c r="K15" s="17"/>
    </row>
    <row r="16" spans="3:17">
      <c r="C16" s="18" t="s">
        <v>32</v>
      </c>
      <c r="D16" s="18"/>
      <c r="E16" s="18"/>
      <c r="F16" s="18"/>
      <c r="G16" s="18">
        <f t="shared" si="1"/>
        <v>5.0000000000000001E-3</v>
      </c>
      <c r="H16" s="18">
        <f t="shared" si="2"/>
        <v>623.99999999999989</v>
      </c>
      <c r="I16" s="19">
        <f t="shared" si="3"/>
        <v>1.5599999999999998</v>
      </c>
      <c r="J16" s="18">
        <f t="shared" si="4"/>
        <v>5.0000000000000001E-3</v>
      </c>
      <c r="K16" s="20">
        <f t="shared" si="5"/>
        <v>3.1199999999999997</v>
      </c>
    </row>
    <row r="17" spans="3:16">
      <c r="C17" s="17"/>
      <c r="D17" s="17">
        <v>200</v>
      </c>
      <c r="E17" s="17">
        <f t="shared" si="0"/>
        <v>5.0000000000000001E-3</v>
      </c>
      <c r="F17" s="17">
        <v>1099.5999999999999</v>
      </c>
      <c r="G17" s="17"/>
      <c r="H17" s="17"/>
      <c r="I17" s="17">
        <f>SUM(I6:I16)</f>
        <v>6.0729999999999995</v>
      </c>
      <c r="J17" s="17"/>
      <c r="K17" s="17">
        <f t="shared" ref="K17" si="6">SUM(K6:K16)</f>
        <v>10.833999999999998</v>
      </c>
    </row>
    <row r="18" spans="3:16">
      <c r="J18" s="21">
        <f>I17+K17</f>
        <v>16.906999999999996</v>
      </c>
      <c r="N18" s="17"/>
      <c r="O18" s="17" t="s">
        <v>43</v>
      </c>
      <c r="P18" s="17" t="s">
        <v>47</v>
      </c>
    </row>
    <row r="19" spans="3:16">
      <c r="N19" s="17" t="s">
        <v>44</v>
      </c>
      <c r="O19" s="17">
        <v>25.927</v>
      </c>
      <c r="P19" s="17">
        <v>0</v>
      </c>
    </row>
    <row r="20" spans="3:16">
      <c r="N20" s="17" t="s">
        <v>45</v>
      </c>
      <c r="O20" s="17">
        <v>16.907</v>
      </c>
      <c r="P20" s="17">
        <f>O19-O20</f>
        <v>9.02</v>
      </c>
    </row>
    <row r="21" spans="3:16" ht="15" customHeight="1">
      <c r="C21" s="67" t="s">
        <v>42</v>
      </c>
      <c r="D21" s="68"/>
      <c r="E21" s="68"/>
      <c r="F21" s="68"/>
      <c r="G21" s="68"/>
      <c r="H21" s="68"/>
      <c r="I21" s="68"/>
      <c r="J21" s="68"/>
      <c r="K21" s="69"/>
      <c r="N21" s="17" t="s">
        <v>46</v>
      </c>
      <c r="O21" s="17">
        <v>9.7375000000000007</v>
      </c>
      <c r="P21" s="17">
        <f>O19-O21</f>
        <v>16.189499999999999</v>
      </c>
    </row>
    <row r="22" spans="3:16">
      <c r="C22" s="64" t="s">
        <v>18</v>
      </c>
      <c r="D22" s="64" t="s">
        <v>19</v>
      </c>
      <c r="E22" s="64" t="s">
        <v>20</v>
      </c>
      <c r="F22" s="64" t="s">
        <v>21</v>
      </c>
      <c r="G22" s="64" t="s">
        <v>22</v>
      </c>
      <c r="H22" s="64" t="s">
        <v>23</v>
      </c>
      <c r="I22" s="64" t="s">
        <v>24</v>
      </c>
      <c r="J22" s="64" t="s">
        <v>25</v>
      </c>
      <c r="K22" s="64" t="s">
        <v>26</v>
      </c>
    </row>
    <row r="23" spans="3:16" ht="15" customHeight="1">
      <c r="C23" s="65"/>
      <c r="D23" s="65"/>
      <c r="E23" s="65"/>
      <c r="F23" s="65"/>
      <c r="G23" s="65"/>
      <c r="H23" s="65"/>
      <c r="I23" s="65"/>
      <c r="J23" s="65"/>
      <c r="K23" s="65"/>
    </row>
    <row r="24" spans="3:16">
      <c r="C24" s="17"/>
      <c r="D24" s="17">
        <v>2</v>
      </c>
      <c r="E24" s="17">
        <f>1/D24</f>
        <v>0.5</v>
      </c>
      <c r="F24" s="17">
        <v>0</v>
      </c>
      <c r="G24" s="17"/>
      <c r="H24" s="17"/>
      <c r="I24" s="17"/>
      <c r="J24" s="17"/>
      <c r="K24" s="17"/>
    </row>
    <row r="25" spans="3:16">
      <c r="C25" s="18" t="s">
        <v>27</v>
      </c>
      <c r="D25" s="18"/>
      <c r="E25" s="18"/>
      <c r="F25" s="18"/>
      <c r="G25" s="18">
        <f>E24-E26</f>
        <v>0.3</v>
      </c>
      <c r="H25" s="18">
        <f>F26-F24</f>
        <v>0</v>
      </c>
      <c r="I25" s="19">
        <f>H25*G25/2</f>
        <v>0</v>
      </c>
      <c r="J25" s="18">
        <f>E26</f>
        <v>0.2</v>
      </c>
      <c r="K25" s="20">
        <f>J25*H25</f>
        <v>0</v>
      </c>
    </row>
    <row r="26" spans="3:16">
      <c r="C26" s="17"/>
      <c r="D26" s="17">
        <v>5</v>
      </c>
      <c r="E26" s="17">
        <f t="shared" ref="E26:E36" si="7">1/D26</f>
        <v>0.2</v>
      </c>
      <c r="F26" s="17">
        <v>0</v>
      </c>
      <c r="G26" s="17"/>
      <c r="H26" s="17"/>
      <c r="I26" s="17"/>
      <c r="J26" s="17"/>
      <c r="K26" s="17"/>
    </row>
    <row r="27" spans="3:16">
      <c r="C27" s="18" t="s">
        <v>28</v>
      </c>
      <c r="D27" s="18"/>
      <c r="E27" s="18"/>
      <c r="F27" s="18"/>
      <c r="G27" s="18">
        <f t="shared" ref="G27" si="8">E26-E28</f>
        <v>0.1</v>
      </c>
      <c r="H27" s="18">
        <f t="shared" ref="H27" si="9">F28-F26</f>
        <v>19.3</v>
      </c>
      <c r="I27" s="19">
        <f t="shared" ref="I27" si="10">H27*G27/2</f>
        <v>0.96500000000000008</v>
      </c>
      <c r="J27" s="18">
        <f t="shared" ref="J27" si="11">E28</f>
        <v>0.1</v>
      </c>
      <c r="K27" s="20">
        <f t="shared" ref="K27" si="12">J27*H27</f>
        <v>1.9300000000000002</v>
      </c>
    </row>
    <row r="28" spans="3:16">
      <c r="C28" s="17"/>
      <c r="D28" s="17">
        <v>10</v>
      </c>
      <c r="E28" s="17">
        <f t="shared" si="7"/>
        <v>0.1</v>
      </c>
      <c r="F28" s="17">
        <v>19.3</v>
      </c>
      <c r="G28" s="17"/>
      <c r="H28" s="17"/>
      <c r="I28" s="17"/>
      <c r="J28" s="17"/>
      <c r="K28" s="17"/>
    </row>
    <row r="29" spans="3:16">
      <c r="C29" s="18" t="s">
        <v>29</v>
      </c>
      <c r="D29" s="18"/>
      <c r="E29" s="18"/>
      <c r="F29" s="18"/>
      <c r="G29" s="18">
        <f t="shared" ref="G29" si="13">E28-E30</f>
        <v>6.0000000000000005E-2</v>
      </c>
      <c r="H29" s="18">
        <f t="shared" ref="H29" si="14">F30-F28</f>
        <v>15.099999999999998</v>
      </c>
      <c r="I29" s="19">
        <f t="shared" ref="I29" si="15">H29*G29/2</f>
        <v>0.45299999999999996</v>
      </c>
      <c r="J29" s="18">
        <f t="shared" ref="J29" si="16">E30</f>
        <v>0.04</v>
      </c>
      <c r="K29" s="20">
        <f t="shared" ref="K29" si="17">J29*H29</f>
        <v>0.60399999999999998</v>
      </c>
    </row>
    <row r="30" spans="3:16">
      <c r="C30" s="17"/>
      <c r="D30" s="17">
        <v>25</v>
      </c>
      <c r="E30" s="17">
        <f t="shared" si="7"/>
        <v>0.04</v>
      </c>
      <c r="F30" s="17">
        <v>34.4</v>
      </c>
      <c r="G30" s="17"/>
      <c r="H30" s="17"/>
      <c r="I30" s="17"/>
      <c r="J30" s="17"/>
      <c r="K30" s="17"/>
    </row>
    <row r="31" spans="3:16">
      <c r="C31" s="18" t="s">
        <v>30</v>
      </c>
      <c r="D31" s="18"/>
      <c r="E31" s="18"/>
      <c r="F31" s="18"/>
      <c r="G31" s="18">
        <f t="shared" ref="G31" si="18">E30-E32</f>
        <v>0.02</v>
      </c>
      <c r="H31" s="18">
        <f t="shared" ref="H31" si="19">F32-F30</f>
        <v>65.599999999999994</v>
      </c>
      <c r="I31" s="19">
        <f t="shared" ref="I31" si="20">H31*G31/2</f>
        <v>0.65599999999999992</v>
      </c>
      <c r="J31" s="18">
        <f t="shared" ref="J31" si="21">E32</f>
        <v>0.02</v>
      </c>
      <c r="K31" s="20">
        <f>J31*H31</f>
        <v>1.3119999999999998</v>
      </c>
    </row>
    <row r="32" spans="3:16">
      <c r="C32" s="17"/>
      <c r="D32" s="17">
        <v>50</v>
      </c>
      <c r="E32" s="17">
        <f t="shared" si="7"/>
        <v>0.02</v>
      </c>
      <c r="F32" s="17">
        <v>100</v>
      </c>
      <c r="G32" s="17"/>
      <c r="H32" s="17"/>
      <c r="I32" s="17"/>
      <c r="J32" s="17"/>
      <c r="K32" s="17"/>
    </row>
    <row r="33" spans="2:11" ht="15" customHeight="1">
      <c r="C33" s="18" t="s">
        <v>31</v>
      </c>
      <c r="D33" s="18"/>
      <c r="E33" s="18"/>
      <c r="F33" s="18"/>
      <c r="G33" s="18">
        <f t="shared" ref="G33" si="22">E32-E34</f>
        <v>0.01</v>
      </c>
      <c r="H33" s="18">
        <f t="shared" ref="H33" si="23">F34-F32</f>
        <v>99</v>
      </c>
      <c r="I33" s="19">
        <f t="shared" ref="I33" si="24">H33*G33/2</f>
        <v>0.495</v>
      </c>
      <c r="J33" s="18">
        <f t="shared" ref="J33" si="25">E34</f>
        <v>0.01</v>
      </c>
      <c r="K33" s="20">
        <f t="shared" ref="K33" si="26">J33*H33</f>
        <v>0.99</v>
      </c>
    </row>
    <row r="34" spans="2:11" ht="15" customHeight="1">
      <c r="C34" s="17"/>
      <c r="D34" s="17">
        <v>100</v>
      </c>
      <c r="E34" s="17">
        <f t="shared" si="7"/>
        <v>0.01</v>
      </c>
      <c r="F34" s="17">
        <v>199</v>
      </c>
      <c r="G34" s="17"/>
      <c r="H34" s="17"/>
      <c r="I34" s="17"/>
      <c r="J34" s="17"/>
      <c r="K34" s="17"/>
    </row>
    <row r="35" spans="2:11">
      <c r="C35" s="18" t="s">
        <v>32</v>
      </c>
      <c r="D35" s="18"/>
      <c r="E35" s="18"/>
      <c r="F35" s="18"/>
      <c r="G35" s="18">
        <f>E34-E36</f>
        <v>5.0000000000000001E-3</v>
      </c>
      <c r="H35" s="18">
        <f t="shared" ref="H35" si="27">F36-F34</f>
        <v>311</v>
      </c>
      <c r="I35" s="19">
        <f>H35*G35/2</f>
        <v>0.77749999999999997</v>
      </c>
      <c r="J35" s="18">
        <f t="shared" ref="J35" si="28">E36</f>
        <v>5.0000000000000001E-3</v>
      </c>
      <c r="K35" s="20">
        <f t="shared" ref="K35" si="29">J35*H35</f>
        <v>1.5549999999999999</v>
      </c>
    </row>
    <row r="36" spans="2:11">
      <c r="C36" s="17"/>
      <c r="D36" s="17">
        <v>200</v>
      </c>
      <c r="E36" s="17">
        <f t="shared" si="7"/>
        <v>5.0000000000000001E-3</v>
      </c>
      <c r="F36" s="17">
        <v>510</v>
      </c>
      <c r="G36" s="17"/>
      <c r="H36" s="17"/>
      <c r="I36" s="17">
        <f>SUM(I25:I35)</f>
        <v>3.3464999999999998</v>
      </c>
      <c r="J36" s="17"/>
      <c r="K36" s="17">
        <f t="shared" ref="K36" si="30">SUM(K25:K35)</f>
        <v>6.391</v>
      </c>
    </row>
    <row r="37" spans="2:11">
      <c r="J37" s="21">
        <f>I36+K36</f>
        <v>9.7375000000000007</v>
      </c>
    </row>
    <row r="38" spans="2:11">
      <c r="B38" s="24"/>
      <c r="C38" s="24"/>
      <c r="D38" s="24"/>
      <c r="E38" s="24"/>
      <c r="F38" s="24"/>
      <c r="G38" s="24"/>
      <c r="H38" s="24"/>
      <c r="I38" s="24"/>
      <c r="J38" s="24"/>
    </row>
    <row r="39" spans="2:11">
      <c r="B39" s="24"/>
      <c r="C39" s="24"/>
      <c r="D39" s="24"/>
      <c r="E39" s="24"/>
      <c r="F39" s="24"/>
      <c r="G39" s="24"/>
      <c r="H39" s="24"/>
      <c r="I39" s="24"/>
      <c r="J39" s="24"/>
    </row>
    <row r="40" spans="2:11">
      <c r="B40" s="24"/>
      <c r="C40" s="24"/>
      <c r="D40" s="24"/>
      <c r="E40" s="24"/>
      <c r="F40" s="24"/>
      <c r="G40" s="24"/>
      <c r="H40" s="24"/>
      <c r="I40" s="24"/>
      <c r="J40" s="24"/>
    </row>
    <row r="41" spans="2:11">
      <c r="B41" s="24"/>
      <c r="C41" s="24"/>
      <c r="D41" s="24"/>
      <c r="E41" s="24"/>
      <c r="F41" s="24"/>
      <c r="G41" s="24"/>
      <c r="H41" s="24"/>
      <c r="I41" s="24"/>
      <c r="J41" s="24"/>
    </row>
    <row r="42" spans="2:11">
      <c r="B42" s="24"/>
      <c r="C42" s="24"/>
      <c r="D42" s="24"/>
      <c r="E42" s="24"/>
      <c r="F42" s="24"/>
      <c r="G42" s="24"/>
      <c r="H42" s="24"/>
      <c r="I42" s="24"/>
      <c r="J42" s="24"/>
    </row>
    <row r="43" spans="2:11" ht="15" customHeight="1">
      <c r="B43" s="24"/>
      <c r="C43" s="24"/>
      <c r="D43" s="24"/>
      <c r="E43" s="24"/>
      <c r="F43" s="24"/>
      <c r="G43" s="24"/>
      <c r="H43" s="24"/>
      <c r="I43" s="24"/>
      <c r="J43" s="24"/>
    </row>
    <row r="44" spans="2:11">
      <c r="B44" s="24"/>
      <c r="C44" s="24"/>
      <c r="D44" s="24"/>
      <c r="E44" s="24"/>
      <c r="F44" s="24"/>
      <c r="G44" s="24"/>
      <c r="H44" s="24"/>
      <c r="I44" s="24"/>
      <c r="J44" s="24"/>
    </row>
    <row r="45" spans="2:11" ht="15" customHeight="1">
      <c r="B45" s="24"/>
      <c r="C45" s="24"/>
      <c r="D45" s="24"/>
      <c r="E45" s="24"/>
      <c r="F45" s="24"/>
      <c r="G45" s="24"/>
      <c r="H45" s="24"/>
      <c r="I45" s="24"/>
      <c r="J45" s="24"/>
    </row>
    <row r="46" spans="2:11">
      <c r="B46" s="24"/>
      <c r="C46" s="24"/>
      <c r="D46" s="24"/>
      <c r="E46" s="24"/>
      <c r="F46" s="24"/>
      <c r="G46" s="24"/>
      <c r="H46" s="24"/>
      <c r="I46" s="24"/>
      <c r="J46" s="24"/>
    </row>
    <row r="47" spans="2:11">
      <c r="B47" s="24"/>
      <c r="C47" s="24"/>
      <c r="D47" s="24"/>
      <c r="E47" s="24"/>
      <c r="F47" s="24"/>
      <c r="G47" s="24"/>
      <c r="H47" s="24"/>
      <c r="I47" s="24"/>
      <c r="J47" s="24"/>
    </row>
    <row r="48" spans="2:11">
      <c r="B48" s="24"/>
      <c r="C48" s="24"/>
      <c r="D48" s="24"/>
      <c r="E48" s="24"/>
      <c r="F48" s="24"/>
      <c r="G48" s="24"/>
      <c r="H48" s="24"/>
      <c r="I48" s="24"/>
      <c r="J48" s="24"/>
    </row>
    <row r="49" spans="2:10">
      <c r="B49" s="24"/>
      <c r="C49" s="24"/>
      <c r="D49" s="24"/>
      <c r="E49" s="24"/>
      <c r="F49" s="24"/>
      <c r="G49" s="24"/>
      <c r="H49" s="24"/>
      <c r="I49" s="24"/>
      <c r="J49" s="24"/>
    </row>
    <row r="50" spans="2:10">
      <c r="B50" s="24"/>
      <c r="C50" s="24"/>
      <c r="D50" s="24"/>
      <c r="E50" s="24"/>
      <c r="F50" s="24"/>
      <c r="G50" s="24"/>
      <c r="H50" s="24"/>
      <c r="I50" s="24"/>
      <c r="J50" s="24"/>
    </row>
    <row r="51" spans="2:10">
      <c r="B51" s="24"/>
      <c r="C51" s="24"/>
      <c r="D51" s="24"/>
      <c r="E51" s="24"/>
      <c r="F51" s="24"/>
      <c r="G51" s="24"/>
      <c r="H51" s="24"/>
      <c r="I51" s="24"/>
      <c r="J51" s="24"/>
    </row>
    <row r="52" spans="2:10">
      <c r="B52" s="24"/>
      <c r="C52" s="24"/>
      <c r="D52" s="24"/>
      <c r="E52" s="24"/>
      <c r="F52" s="24"/>
      <c r="G52" s="24"/>
      <c r="H52" s="24"/>
      <c r="I52" s="24"/>
      <c r="J52" s="24"/>
    </row>
    <row r="53" spans="2:10">
      <c r="B53" s="24"/>
      <c r="C53" s="24"/>
      <c r="D53" s="24"/>
      <c r="E53" s="24"/>
      <c r="F53" s="24"/>
      <c r="G53" s="24"/>
      <c r="H53" s="24"/>
      <c r="I53" s="24"/>
      <c r="J53" s="24"/>
    </row>
    <row r="54" spans="2:10">
      <c r="B54" s="24"/>
      <c r="C54" s="24"/>
      <c r="D54" s="24"/>
      <c r="E54" s="24"/>
      <c r="F54" s="24"/>
      <c r="G54" s="24"/>
      <c r="H54" s="24"/>
      <c r="I54" s="24"/>
      <c r="J54" s="24"/>
    </row>
  </sheetData>
  <mergeCells count="20">
    <mergeCell ref="I3:I4"/>
    <mergeCell ref="C2:K2"/>
    <mergeCell ref="J3:J4"/>
    <mergeCell ref="K22:K23"/>
    <mergeCell ref="K3:K4"/>
    <mergeCell ref="C21:K21"/>
    <mergeCell ref="C22:C23"/>
    <mergeCell ref="D22:D23"/>
    <mergeCell ref="E22:E23"/>
    <mergeCell ref="F22:F23"/>
    <mergeCell ref="G22:G23"/>
    <mergeCell ref="H22:H23"/>
    <mergeCell ref="I22:I23"/>
    <mergeCell ref="J22:J23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M34"/>
  <sheetViews>
    <sheetView topLeftCell="A4" workbookViewId="0">
      <selection activeCell="M19" sqref="M19"/>
    </sheetView>
  </sheetViews>
  <sheetFormatPr defaultRowHeight="15"/>
  <cols>
    <col min="2" max="2" width="19.140625" customWidth="1"/>
    <col min="3" max="3" width="26" customWidth="1"/>
    <col min="4" max="4" width="25.5703125" customWidth="1"/>
    <col min="5" max="5" width="14.5703125" customWidth="1"/>
    <col min="6" max="6" width="15" customWidth="1"/>
    <col min="7" max="7" width="17.85546875" customWidth="1"/>
  </cols>
  <sheetData>
    <row r="5" spans="2:13" ht="15.75" thickBot="1"/>
    <row r="6" spans="2:13" ht="15.75" thickBot="1">
      <c r="F6" s="25">
        <v>490</v>
      </c>
      <c r="G6" s="26"/>
      <c r="H6" s="27">
        <v>15000</v>
      </c>
      <c r="I6" s="27">
        <v>7.35</v>
      </c>
      <c r="J6">
        <f>F6*H6</f>
        <v>7350000</v>
      </c>
      <c r="K6">
        <f>J6*10^-6</f>
        <v>7.35</v>
      </c>
    </row>
    <row r="7" spans="2:13" ht="15.75" thickBot="1">
      <c r="F7" s="28">
        <v>490</v>
      </c>
      <c r="G7" s="29"/>
      <c r="H7" s="30">
        <v>1000</v>
      </c>
      <c r="I7" s="30">
        <v>0.49</v>
      </c>
      <c r="J7">
        <f>F7*H7</f>
        <v>490000</v>
      </c>
      <c r="K7">
        <f t="shared" ref="K7:K11" si="0">J7*10^-6</f>
        <v>0.49</v>
      </c>
    </row>
    <row r="8" spans="2:13" ht="15.75" thickBot="1">
      <c r="F8" s="28">
        <v>490</v>
      </c>
      <c r="G8" s="29"/>
      <c r="H8" s="30">
        <v>10000</v>
      </c>
      <c r="I8" s="30">
        <v>4.8999999999999995</v>
      </c>
      <c r="J8">
        <f t="shared" ref="J8:J10" si="1">F8*H8</f>
        <v>4900000</v>
      </c>
      <c r="K8">
        <f t="shared" si="0"/>
        <v>4.8999999999999995</v>
      </c>
      <c r="M8" t="s">
        <v>48</v>
      </c>
    </row>
    <row r="9" spans="2:13" ht="15.75" thickBot="1">
      <c r="F9" s="28">
        <v>490</v>
      </c>
      <c r="G9" s="29"/>
      <c r="H9" s="30">
        <v>50000</v>
      </c>
      <c r="I9" s="30">
        <v>24.5</v>
      </c>
      <c r="J9">
        <f t="shared" si="1"/>
        <v>24500000</v>
      </c>
      <c r="K9">
        <f t="shared" si="0"/>
        <v>24.5</v>
      </c>
    </row>
    <row r="10" spans="2:13" ht="15.75" thickBot="1">
      <c r="F10" s="28">
        <v>490</v>
      </c>
      <c r="G10" s="29"/>
      <c r="H10" s="30">
        <v>1000</v>
      </c>
      <c r="I10" s="30">
        <v>0.49</v>
      </c>
      <c r="J10">
        <f t="shared" si="1"/>
        <v>490000</v>
      </c>
      <c r="K10" s="32">
        <f t="shared" si="0"/>
        <v>0.49</v>
      </c>
    </row>
    <row r="11" spans="2:13" ht="15.75" thickBot="1">
      <c r="F11" s="31"/>
      <c r="G11" s="30">
        <v>645539</v>
      </c>
      <c r="H11" s="30">
        <v>20</v>
      </c>
      <c r="I11" s="30">
        <v>12.910779999999999</v>
      </c>
      <c r="J11">
        <f>G11*H11</f>
        <v>12910780</v>
      </c>
      <c r="K11">
        <f t="shared" si="0"/>
        <v>12.910779999999999</v>
      </c>
    </row>
    <row r="12" spans="2:13" ht="15.75" thickBot="1">
      <c r="F12" s="74"/>
      <c r="G12" s="75"/>
      <c r="H12" s="76"/>
      <c r="I12">
        <v>50641</v>
      </c>
    </row>
    <row r="15" spans="2:13">
      <c r="B15" s="77" t="s">
        <v>67</v>
      </c>
      <c r="C15" s="77" t="s">
        <v>69</v>
      </c>
      <c r="D15" s="77" t="s">
        <v>66</v>
      </c>
      <c r="E15" s="77" t="s">
        <v>68</v>
      </c>
      <c r="F15" s="78" t="s">
        <v>70</v>
      </c>
      <c r="G15" s="78" t="s">
        <v>71</v>
      </c>
    </row>
    <row r="16" spans="2:13" ht="26.25" customHeight="1">
      <c r="B16" s="77"/>
      <c r="C16" s="77" t="s">
        <v>49</v>
      </c>
      <c r="D16" s="77" t="s">
        <v>66</v>
      </c>
      <c r="E16" s="77"/>
      <c r="F16" s="78"/>
      <c r="G16" s="78"/>
    </row>
    <row r="17" spans="2:7">
      <c r="B17" s="34" t="s">
        <v>50</v>
      </c>
      <c r="C17" s="17">
        <v>20</v>
      </c>
      <c r="D17" s="17">
        <v>800</v>
      </c>
      <c r="E17" s="17">
        <v>40000</v>
      </c>
      <c r="F17" s="17">
        <f>C17*D17</f>
        <v>16000</v>
      </c>
      <c r="G17" s="17">
        <f>C17*E17</f>
        <v>800000</v>
      </c>
    </row>
    <row r="18" spans="2:7">
      <c r="B18" s="34" t="s">
        <v>51</v>
      </c>
      <c r="C18" s="17">
        <v>31</v>
      </c>
      <c r="D18" s="17">
        <v>1500</v>
      </c>
      <c r="E18" s="17">
        <v>80000</v>
      </c>
      <c r="F18" s="17">
        <f t="shared" ref="F18:F32" si="2">C18*D18</f>
        <v>46500</v>
      </c>
      <c r="G18" s="17">
        <f t="shared" ref="G18:G32" si="3">C18*E18</f>
        <v>2480000</v>
      </c>
    </row>
    <row r="19" spans="2:7">
      <c r="B19" s="34" t="s">
        <v>52</v>
      </c>
      <c r="C19" s="17">
        <v>4</v>
      </c>
      <c r="D19" s="17">
        <v>400</v>
      </c>
      <c r="E19" s="17">
        <v>30000</v>
      </c>
      <c r="F19" s="17">
        <f t="shared" si="2"/>
        <v>1600</v>
      </c>
      <c r="G19" s="17">
        <f t="shared" si="3"/>
        <v>120000</v>
      </c>
    </row>
    <row r="20" spans="2:7">
      <c r="B20" s="34" t="s">
        <v>53</v>
      </c>
      <c r="C20" s="17">
        <v>149</v>
      </c>
      <c r="D20" s="17">
        <v>700</v>
      </c>
      <c r="E20" s="17">
        <v>40000</v>
      </c>
      <c r="F20" s="17">
        <f t="shared" si="2"/>
        <v>104300</v>
      </c>
      <c r="G20" s="17">
        <f t="shared" si="3"/>
        <v>5960000</v>
      </c>
    </row>
    <row r="21" spans="2:7">
      <c r="B21" s="34" t="s">
        <v>54</v>
      </c>
      <c r="C21" s="17">
        <v>11</v>
      </c>
      <c r="D21" s="17">
        <v>2500</v>
      </c>
      <c r="E21" s="17">
        <v>120000</v>
      </c>
      <c r="F21" s="17">
        <f t="shared" si="2"/>
        <v>27500</v>
      </c>
      <c r="G21" s="17">
        <f t="shared" si="3"/>
        <v>1320000</v>
      </c>
    </row>
    <row r="22" spans="2:7">
      <c r="B22" s="34" t="s">
        <v>55</v>
      </c>
      <c r="C22" s="17">
        <v>78</v>
      </c>
      <c r="D22" s="17">
        <v>1200</v>
      </c>
      <c r="E22" s="17">
        <v>80000</v>
      </c>
      <c r="F22" s="17">
        <f t="shared" si="2"/>
        <v>93600</v>
      </c>
      <c r="G22" s="17">
        <f t="shared" si="3"/>
        <v>6240000</v>
      </c>
    </row>
    <row r="23" spans="2:7">
      <c r="B23" s="34" t="s">
        <v>56</v>
      </c>
      <c r="C23" s="17">
        <v>7</v>
      </c>
      <c r="D23" s="17">
        <v>1100</v>
      </c>
      <c r="E23" s="17">
        <v>55000</v>
      </c>
      <c r="F23" s="17">
        <f t="shared" si="2"/>
        <v>7700</v>
      </c>
      <c r="G23" s="17">
        <f t="shared" si="3"/>
        <v>385000</v>
      </c>
    </row>
    <row r="24" spans="2:7">
      <c r="B24" s="34" t="s">
        <v>57</v>
      </c>
      <c r="C24" s="17">
        <v>6</v>
      </c>
      <c r="D24" s="17">
        <v>1000</v>
      </c>
      <c r="E24" s="17">
        <v>50000</v>
      </c>
      <c r="F24" s="17">
        <f t="shared" si="2"/>
        <v>6000</v>
      </c>
      <c r="G24" s="17">
        <f t="shared" si="3"/>
        <v>300000</v>
      </c>
    </row>
    <row r="25" spans="2:7">
      <c r="B25" s="34" t="s">
        <v>58</v>
      </c>
      <c r="C25" s="17">
        <v>42</v>
      </c>
      <c r="D25" s="17">
        <v>1000</v>
      </c>
      <c r="E25" s="17">
        <v>50000</v>
      </c>
      <c r="F25" s="17">
        <f t="shared" si="2"/>
        <v>42000</v>
      </c>
      <c r="G25" s="17">
        <f t="shared" si="3"/>
        <v>2100000</v>
      </c>
    </row>
    <row r="26" spans="2:7">
      <c r="B26" s="34" t="s">
        <v>59</v>
      </c>
      <c r="C26" s="17">
        <v>4</v>
      </c>
      <c r="D26" s="17">
        <v>1000</v>
      </c>
      <c r="E26" s="17">
        <v>50000</v>
      </c>
      <c r="F26" s="17">
        <f t="shared" si="2"/>
        <v>4000</v>
      </c>
      <c r="G26" s="17">
        <f t="shared" si="3"/>
        <v>200000</v>
      </c>
    </row>
    <row r="27" spans="2:7">
      <c r="B27" s="34" t="s">
        <v>60</v>
      </c>
      <c r="C27" s="17">
        <v>13</v>
      </c>
      <c r="D27" s="17">
        <v>1300</v>
      </c>
      <c r="E27" s="17">
        <v>80000</v>
      </c>
      <c r="F27" s="17">
        <f t="shared" si="2"/>
        <v>16900</v>
      </c>
      <c r="G27" s="17">
        <f t="shared" si="3"/>
        <v>1040000</v>
      </c>
    </row>
    <row r="28" spans="2:7">
      <c r="B28" s="34" t="s">
        <v>61</v>
      </c>
      <c r="C28" s="17">
        <v>15</v>
      </c>
      <c r="D28" s="17">
        <v>900</v>
      </c>
      <c r="E28" s="17">
        <v>40000</v>
      </c>
      <c r="F28" s="17">
        <f t="shared" si="2"/>
        <v>13500</v>
      </c>
      <c r="G28" s="17">
        <f t="shared" si="3"/>
        <v>600000</v>
      </c>
    </row>
    <row r="29" spans="2:7">
      <c r="B29" s="34" t="s">
        <v>62</v>
      </c>
      <c r="C29" s="17">
        <v>17</v>
      </c>
      <c r="D29" s="17">
        <v>400</v>
      </c>
      <c r="E29" s="17">
        <v>20000</v>
      </c>
      <c r="F29" s="17">
        <f t="shared" si="2"/>
        <v>6800</v>
      </c>
      <c r="G29" s="17">
        <f t="shared" si="3"/>
        <v>340000</v>
      </c>
    </row>
    <row r="30" spans="2:7">
      <c r="B30" s="34" t="s">
        <v>63</v>
      </c>
      <c r="C30" s="17">
        <v>14</v>
      </c>
      <c r="D30" s="17">
        <v>1000</v>
      </c>
      <c r="E30" s="17">
        <v>50000</v>
      </c>
      <c r="F30" s="17">
        <f t="shared" si="2"/>
        <v>14000</v>
      </c>
      <c r="G30" s="17">
        <f t="shared" si="3"/>
        <v>700000</v>
      </c>
    </row>
    <row r="31" spans="2:7">
      <c r="B31" s="34" t="s">
        <v>64</v>
      </c>
      <c r="C31" s="17">
        <v>2</v>
      </c>
      <c r="D31" s="17">
        <v>1000</v>
      </c>
      <c r="E31" s="17">
        <v>50000</v>
      </c>
      <c r="F31" s="17">
        <f t="shared" si="2"/>
        <v>2000</v>
      </c>
      <c r="G31" s="17">
        <f t="shared" si="3"/>
        <v>100000</v>
      </c>
    </row>
    <row r="32" spans="2:7">
      <c r="B32" s="34" t="s">
        <v>65</v>
      </c>
      <c r="C32" s="17">
        <v>9</v>
      </c>
      <c r="D32" s="17">
        <v>1000</v>
      </c>
      <c r="E32" s="17">
        <v>50000</v>
      </c>
      <c r="F32" s="17">
        <f t="shared" si="2"/>
        <v>9000</v>
      </c>
      <c r="G32" s="17">
        <f t="shared" si="3"/>
        <v>450000</v>
      </c>
    </row>
    <row r="33" spans="6:7">
      <c r="F33" s="21">
        <f>SUM(F17:F32)</f>
        <v>411400</v>
      </c>
      <c r="G33" s="21">
        <f>SUM(G17:G32)</f>
        <v>23135000</v>
      </c>
    </row>
    <row r="34" spans="6:7">
      <c r="F34" s="72">
        <f>SUM(F33:G33)</f>
        <v>23546400</v>
      </c>
      <c r="G34" s="73"/>
    </row>
  </sheetData>
  <mergeCells count="8">
    <mergeCell ref="F34:G34"/>
    <mergeCell ref="F12:H12"/>
    <mergeCell ref="B15:B16"/>
    <mergeCell ref="C15:C16"/>
    <mergeCell ref="D15:D16"/>
    <mergeCell ref="E15:E16"/>
    <mergeCell ref="F15:F16"/>
    <mergeCell ref="G15:G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R50"/>
  <sheetViews>
    <sheetView topLeftCell="C5" workbookViewId="0">
      <selection activeCell="J18" sqref="J18"/>
    </sheetView>
  </sheetViews>
  <sheetFormatPr defaultRowHeight="15"/>
  <cols>
    <col min="5" max="5" width="9.140625" customWidth="1"/>
    <col min="6" max="6" width="10.85546875" bestFit="1" customWidth="1"/>
    <col min="7" max="7" width="14.42578125" customWidth="1"/>
    <col min="8" max="8" width="13.42578125" customWidth="1"/>
    <col min="9" max="9" width="15" customWidth="1"/>
    <col min="10" max="10" width="14.5703125" customWidth="1"/>
    <col min="13" max="13" width="16.5703125" customWidth="1"/>
    <col min="14" max="14" width="25.28515625" customWidth="1"/>
  </cols>
  <sheetData>
    <row r="4" spans="2:18" ht="44.25" customHeight="1" thickBot="1"/>
    <row r="5" spans="2:18" ht="57.75" customHeight="1">
      <c r="B5" s="17"/>
      <c r="C5" s="17"/>
      <c r="D5" s="17"/>
      <c r="F5" s="80" t="s">
        <v>72</v>
      </c>
      <c r="G5" s="36" t="s">
        <v>73</v>
      </c>
      <c r="H5" s="36" t="s">
        <v>76</v>
      </c>
      <c r="I5" s="36" t="s">
        <v>73</v>
      </c>
      <c r="J5" s="36" t="s">
        <v>78</v>
      </c>
      <c r="L5" s="79" t="s">
        <v>104</v>
      </c>
      <c r="M5" s="79" t="s">
        <v>105</v>
      </c>
      <c r="N5" s="79" t="s">
        <v>106</v>
      </c>
      <c r="O5" s="79" t="s">
        <v>78</v>
      </c>
      <c r="P5" s="79"/>
    </row>
    <row r="6" spans="2:18" ht="22.5" hidden="1" customHeight="1">
      <c r="B6" s="17"/>
      <c r="C6" s="17"/>
      <c r="D6" s="17"/>
      <c r="F6" s="81"/>
      <c r="G6" s="37" t="s">
        <v>74</v>
      </c>
      <c r="H6" s="38" t="s">
        <v>75</v>
      </c>
      <c r="I6" s="37" t="s">
        <v>77</v>
      </c>
      <c r="J6" s="37" t="s">
        <v>79</v>
      </c>
      <c r="L6" s="79"/>
      <c r="M6" s="79"/>
      <c r="N6" s="79"/>
      <c r="O6" s="79"/>
      <c r="P6" s="79"/>
    </row>
    <row r="7" spans="2:18" ht="15" hidden="1" customHeight="1">
      <c r="B7" s="17"/>
      <c r="C7" s="17"/>
      <c r="D7" s="17"/>
      <c r="F7" s="81"/>
      <c r="G7" s="38" t="s">
        <v>75</v>
      </c>
      <c r="H7" s="40"/>
      <c r="I7" s="38" t="s">
        <v>75</v>
      </c>
      <c r="J7" s="38"/>
      <c r="L7" s="79"/>
      <c r="M7" s="79"/>
      <c r="N7" s="79"/>
      <c r="O7" s="79"/>
      <c r="P7" s="79"/>
    </row>
    <row r="8" spans="2:18" ht="15.75" hidden="1" customHeight="1" thickBot="1">
      <c r="B8" s="17"/>
      <c r="C8" s="17"/>
      <c r="D8" s="17"/>
      <c r="F8" s="82"/>
      <c r="G8" s="39"/>
      <c r="H8" s="39"/>
      <c r="I8" s="39"/>
      <c r="J8" s="4" t="s">
        <v>75</v>
      </c>
      <c r="L8" s="79"/>
      <c r="M8" s="79"/>
      <c r="N8" s="79"/>
      <c r="O8" s="79"/>
      <c r="P8" s="79"/>
    </row>
    <row r="9" spans="2:18" ht="15.75" customHeight="1" thickBot="1">
      <c r="B9" s="17" t="s">
        <v>102</v>
      </c>
      <c r="C9" s="17">
        <v>50000000</v>
      </c>
      <c r="D9" s="17"/>
      <c r="F9" s="41">
        <v>1</v>
      </c>
      <c r="G9" s="42" t="s">
        <v>80</v>
      </c>
      <c r="H9" s="43"/>
      <c r="I9" s="44" t="s">
        <v>81</v>
      </c>
      <c r="J9" s="45">
        <v>0</v>
      </c>
      <c r="L9" s="79"/>
      <c r="M9" s="79"/>
      <c r="N9" s="79"/>
      <c r="O9" s="79"/>
      <c r="P9" s="79"/>
      <c r="R9" s="49"/>
    </row>
    <row r="10" spans="2:18" ht="15.75" customHeight="1" thickBot="1">
      <c r="B10" s="17" t="s">
        <v>103</v>
      </c>
      <c r="C10" s="17">
        <v>25000000</v>
      </c>
      <c r="D10" s="17"/>
      <c r="F10" s="41">
        <v>2</v>
      </c>
      <c r="G10" s="44" t="s">
        <v>80</v>
      </c>
      <c r="H10" s="46" t="s">
        <v>82</v>
      </c>
      <c r="I10" s="44" t="s">
        <v>81</v>
      </c>
      <c r="J10" s="45">
        <v>0</v>
      </c>
      <c r="L10" s="17">
        <v>1</v>
      </c>
      <c r="M10" s="17">
        <v>5</v>
      </c>
      <c r="N10" s="17">
        <v>0.25</v>
      </c>
      <c r="O10" s="17">
        <f>25/100*33</f>
        <v>8.25</v>
      </c>
      <c r="P10" s="17">
        <v>0</v>
      </c>
      <c r="R10" s="49"/>
    </row>
    <row r="11" spans="2:18" ht="15.75" thickBot="1">
      <c r="F11" s="41">
        <v>3</v>
      </c>
      <c r="G11" s="44" t="s">
        <v>80</v>
      </c>
      <c r="H11" s="46" t="s">
        <v>83</v>
      </c>
      <c r="I11" s="44" t="s">
        <v>81</v>
      </c>
      <c r="J11" s="45">
        <v>0</v>
      </c>
      <c r="L11" s="17">
        <v>2</v>
      </c>
      <c r="M11" s="17">
        <v>5</v>
      </c>
      <c r="N11" s="50">
        <f>D19+(D19/100*5)</f>
        <v>0.26250000000000001</v>
      </c>
      <c r="O11" s="17">
        <f t="shared" ref="O11:O12" si="0">25/100*33</f>
        <v>8.25</v>
      </c>
      <c r="P11" s="17">
        <v>0</v>
      </c>
      <c r="R11" s="49"/>
    </row>
    <row r="12" spans="2:18" ht="15.75" thickBot="1">
      <c r="F12" s="41">
        <v>4</v>
      </c>
      <c r="G12" s="44" t="s">
        <v>80</v>
      </c>
      <c r="H12" s="46" t="s">
        <v>84</v>
      </c>
      <c r="I12" s="44">
        <v>0</v>
      </c>
      <c r="J12" s="47">
        <v>3.472222222222222E-3</v>
      </c>
      <c r="L12" s="17">
        <v>3</v>
      </c>
      <c r="M12" s="17">
        <v>5</v>
      </c>
      <c r="N12" s="50">
        <f>N11+(N11/100*5)</f>
        <v>0.27562500000000001</v>
      </c>
      <c r="O12" s="17">
        <f t="shared" si="0"/>
        <v>8.25</v>
      </c>
      <c r="P12" s="17">
        <v>0</v>
      </c>
      <c r="R12" s="49"/>
    </row>
    <row r="13" spans="2:18" ht="15.75" thickBot="1">
      <c r="F13" s="41">
        <v>5</v>
      </c>
      <c r="G13" s="44" t="s">
        <v>80</v>
      </c>
      <c r="H13" s="46" t="s">
        <v>85</v>
      </c>
      <c r="I13" s="44">
        <v>0</v>
      </c>
      <c r="J13" s="46" t="s">
        <v>86</v>
      </c>
      <c r="L13" s="17">
        <v>4</v>
      </c>
      <c r="M13" s="17">
        <v>5</v>
      </c>
      <c r="N13" s="50">
        <f t="shared" ref="N13:N49" si="1">N12+(N12/100*5)</f>
        <v>0.28940625000000003</v>
      </c>
      <c r="O13" s="17">
        <v>0</v>
      </c>
      <c r="P13" s="17">
        <v>0.5</v>
      </c>
      <c r="R13" s="49"/>
    </row>
    <row r="14" spans="2:18" ht="15.75" thickBot="1">
      <c r="F14" s="41">
        <v>6</v>
      </c>
      <c r="G14" s="44" t="s">
        <v>80</v>
      </c>
      <c r="H14" s="46" t="s">
        <v>87</v>
      </c>
      <c r="I14" s="44">
        <v>0</v>
      </c>
      <c r="J14" s="46" t="s">
        <v>88</v>
      </c>
      <c r="L14" s="17">
        <v>5</v>
      </c>
      <c r="M14" s="17">
        <v>5</v>
      </c>
      <c r="N14" s="50">
        <f t="shared" si="1"/>
        <v>0.30387656250000006</v>
      </c>
      <c r="O14" s="17">
        <v>0</v>
      </c>
      <c r="P14" s="17">
        <f>P13+(P13/100*5)</f>
        <v>0.52500000000000002</v>
      </c>
      <c r="R14" s="49"/>
    </row>
    <row r="15" spans="2:18" ht="15.75" thickBot="1">
      <c r="F15" s="41">
        <v>7</v>
      </c>
      <c r="G15" s="44" t="s">
        <v>80</v>
      </c>
      <c r="H15" s="46" t="s">
        <v>89</v>
      </c>
      <c r="I15" s="44">
        <v>0</v>
      </c>
      <c r="J15" s="46" t="s">
        <v>90</v>
      </c>
      <c r="L15" s="17">
        <v>6</v>
      </c>
      <c r="M15" s="17">
        <v>5</v>
      </c>
      <c r="N15" s="50">
        <f t="shared" si="1"/>
        <v>0.31907039062500009</v>
      </c>
      <c r="O15" s="17">
        <v>0</v>
      </c>
      <c r="P15" s="17">
        <f t="shared" ref="P15:P49" si="2">P14+(P14/100*5)</f>
        <v>0.55125000000000002</v>
      </c>
      <c r="R15" s="49"/>
    </row>
    <row r="16" spans="2:18" ht="15.75" thickBot="1">
      <c r="F16" s="41">
        <v>8</v>
      </c>
      <c r="G16" s="44" t="s">
        <v>80</v>
      </c>
      <c r="H16" s="46" t="s">
        <v>91</v>
      </c>
      <c r="I16" s="44">
        <v>0</v>
      </c>
      <c r="J16" s="46" t="s">
        <v>92</v>
      </c>
      <c r="L16" s="17">
        <v>7</v>
      </c>
      <c r="M16" s="17">
        <v>5</v>
      </c>
      <c r="N16" s="50">
        <f t="shared" si="1"/>
        <v>0.3350239101562501</v>
      </c>
      <c r="O16" s="17">
        <v>0</v>
      </c>
      <c r="P16" s="17">
        <f t="shared" si="2"/>
        <v>0.57881250000000006</v>
      </c>
      <c r="R16" s="49"/>
    </row>
    <row r="17" spans="2:18" ht="15.75" thickBot="1">
      <c r="B17" s="17"/>
      <c r="C17" s="17"/>
      <c r="D17" s="17" t="s">
        <v>107</v>
      </c>
      <c r="F17" s="41">
        <v>9</v>
      </c>
      <c r="G17" s="44" t="s">
        <v>80</v>
      </c>
      <c r="H17" s="46" t="s">
        <v>93</v>
      </c>
      <c r="I17" s="44">
        <v>0</v>
      </c>
      <c r="J17" s="46" t="s">
        <v>94</v>
      </c>
      <c r="L17" s="17">
        <v>8</v>
      </c>
      <c r="M17" s="17">
        <v>5</v>
      </c>
      <c r="N17" s="50">
        <f t="shared" si="1"/>
        <v>0.35177510566406262</v>
      </c>
      <c r="O17" s="17">
        <v>0</v>
      </c>
      <c r="P17" s="17">
        <f t="shared" si="2"/>
        <v>0.60775312500000012</v>
      </c>
      <c r="R17" s="49"/>
    </row>
    <row r="18" spans="2:18" ht="15.75" thickBot="1">
      <c r="B18" s="17" t="s">
        <v>102</v>
      </c>
      <c r="C18" s="17">
        <v>500000</v>
      </c>
      <c r="D18" s="17">
        <f>C18/1000000</f>
        <v>0.5</v>
      </c>
      <c r="F18" s="41">
        <v>10</v>
      </c>
      <c r="G18" s="44" t="s">
        <v>80</v>
      </c>
      <c r="H18" s="46" t="s">
        <v>95</v>
      </c>
      <c r="I18" s="44">
        <v>0</v>
      </c>
      <c r="J18" s="46" t="s">
        <v>96</v>
      </c>
      <c r="L18" s="17">
        <v>9</v>
      </c>
      <c r="M18" s="17">
        <v>5</v>
      </c>
      <c r="N18" s="50">
        <f t="shared" si="1"/>
        <v>0.36936386094726575</v>
      </c>
      <c r="O18" s="17">
        <v>0</v>
      </c>
      <c r="P18" s="17">
        <f t="shared" si="2"/>
        <v>0.63814078125000018</v>
      </c>
      <c r="R18" s="49"/>
    </row>
    <row r="19" spans="2:18" ht="15.75" thickBot="1">
      <c r="B19" s="17" t="s">
        <v>103</v>
      </c>
      <c r="C19" s="17">
        <v>250000</v>
      </c>
      <c r="D19" s="17">
        <f>C19/1000000</f>
        <v>0.25</v>
      </c>
      <c r="F19" s="41">
        <v>11</v>
      </c>
      <c r="G19" s="44">
        <v>0</v>
      </c>
      <c r="H19" s="46" t="s">
        <v>97</v>
      </c>
      <c r="I19" s="44">
        <v>0</v>
      </c>
      <c r="J19" s="46" t="s">
        <v>98</v>
      </c>
      <c r="L19" s="17">
        <v>10</v>
      </c>
      <c r="M19" s="17">
        <v>5</v>
      </c>
      <c r="N19" s="50">
        <f t="shared" si="1"/>
        <v>0.38783205399462906</v>
      </c>
      <c r="O19" s="17">
        <v>0</v>
      </c>
      <c r="P19" s="17">
        <f t="shared" si="2"/>
        <v>0.67004782031250021</v>
      </c>
      <c r="R19" s="49"/>
    </row>
    <row r="20" spans="2:18" ht="15.75" thickBot="1">
      <c r="F20" s="48" t="s">
        <v>101</v>
      </c>
      <c r="G20" s="44">
        <v>0</v>
      </c>
      <c r="H20" s="44" t="s">
        <v>99</v>
      </c>
      <c r="I20" s="44">
        <v>0</v>
      </c>
      <c r="J20" s="44" t="s">
        <v>100</v>
      </c>
      <c r="L20" s="17">
        <v>11</v>
      </c>
      <c r="M20" s="17">
        <v>5</v>
      </c>
      <c r="N20" s="50">
        <f t="shared" si="1"/>
        <v>0.4072236566943605</v>
      </c>
      <c r="O20" s="17">
        <v>0</v>
      </c>
      <c r="P20" s="17">
        <f t="shared" si="2"/>
        <v>0.70355021132812523</v>
      </c>
      <c r="R20" s="49"/>
    </row>
    <row r="21" spans="2:18">
      <c r="L21" s="17">
        <v>12</v>
      </c>
      <c r="M21" s="17">
        <v>5</v>
      </c>
      <c r="N21" s="50">
        <f t="shared" si="1"/>
        <v>0.42758483952907855</v>
      </c>
      <c r="O21" s="17">
        <v>0</v>
      </c>
      <c r="P21" s="17">
        <f t="shared" si="2"/>
        <v>0.73872772189453151</v>
      </c>
      <c r="R21" s="49"/>
    </row>
    <row r="22" spans="2:18">
      <c r="L22" s="17">
        <v>13</v>
      </c>
      <c r="M22" s="17">
        <v>5</v>
      </c>
      <c r="N22" s="50">
        <f t="shared" si="1"/>
        <v>0.44896408150553246</v>
      </c>
      <c r="O22" s="17">
        <v>0</v>
      </c>
      <c r="P22" s="17">
        <f t="shared" si="2"/>
        <v>0.77566410798925811</v>
      </c>
      <c r="R22" s="49"/>
    </row>
    <row r="23" spans="2:18">
      <c r="L23" s="17">
        <v>14</v>
      </c>
      <c r="M23" s="17">
        <v>5</v>
      </c>
      <c r="N23" s="50">
        <f t="shared" si="1"/>
        <v>0.47141228558080911</v>
      </c>
      <c r="O23" s="17">
        <v>0</v>
      </c>
      <c r="P23" s="17">
        <f t="shared" si="2"/>
        <v>0.81444731338872101</v>
      </c>
      <c r="R23" s="49"/>
    </row>
    <row r="24" spans="2:18">
      <c r="L24" s="17">
        <v>15</v>
      </c>
      <c r="M24" s="17">
        <v>5</v>
      </c>
      <c r="N24" s="50">
        <f t="shared" si="1"/>
        <v>0.49498289985984956</v>
      </c>
      <c r="O24" s="17">
        <v>0</v>
      </c>
      <c r="P24" s="17">
        <f t="shared" si="2"/>
        <v>0.85516967905815711</v>
      </c>
      <c r="R24" s="49"/>
    </row>
    <row r="25" spans="2:18">
      <c r="L25" s="17">
        <v>16</v>
      </c>
      <c r="M25" s="17">
        <v>5</v>
      </c>
      <c r="N25" s="50">
        <f t="shared" si="1"/>
        <v>0.51973204485284208</v>
      </c>
      <c r="O25" s="17">
        <v>0</v>
      </c>
      <c r="P25" s="17">
        <f t="shared" si="2"/>
        <v>0.89792816301106493</v>
      </c>
      <c r="R25" s="49"/>
    </row>
    <row r="26" spans="2:18">
      <c r="L26" s="17">
        <v>17</v>
      </c>
      <c r="M26" s="17">
        <v>5</v>
      </c>
      <c r="N26" s="50">
        <f t="shared" si="1"/>
        <v>0.54571864709548423</v>
      </c>
      <c r="O26" s="17">
        <v>0</v>
      </c>
      <c r="P26" s="17">
        <f t="shared" si="2"/>
        <v>0.94282457116161822</v>
      </c>
      <c r="R26" s="49"/>
    </row>
    <row r="27" spans="2:18">
      <c r="L27" s="17">
        <v>18</v>
      </c>
      <c r="M27" s="17">
        <v>5</v>
      </c>
      <c r="N27" s="50">
        <f t="shared" si="1"/>
        <v>0.5730045794502584</v>
      </c>
      <c r="O27" s="17">
        <v>0</v>
      </c>
      <c r="P27" s="17">
        <f t="shared" si="2"/>
        <v>0.98996579971969911</v>
      </c>
      <c r="R27" s="49"/>
    </row>
    <row r="28" spans="2:18">
      <c r="L28" s="17">
        <v>19</v>
      </c>
      <c r="M28" s="17">
        <v>5</v>
      </c>
      <c r="N28" s="50">
        <f t="shared" si="1"/>
        <v>0.6016548084227713</v>
      </c>
      <c r="O28" s="17">
        <v>0</v>
      </c>
      <c r="P28" s="17">
        <f t="shared" si="2"/>
        <v>1.0394640897056842</v>
      </c>
      <c r="R28" s="49"/>
    </row>
    <row r="29" spans="2:18">
      <c r="L29" s="17">
        <v>20</v>
      </c>
      <c r="M29" s="17">
        <v>5</v>
      </c>
      <c r="N29" s="50">
        <f t="shared" si="1"/>
        <v>0.63173754884390987</v>
      </c>
      <c r="O29" s="17">
        <v>0</v>
      </c>
      <c r="P29" s="17">
        <f t="shared" si="2"/>
        <v>1.0914372941909685</v>
      </c>
      <c r="R29" s="49"/>
    </row>
    <row r="30" spans="2:18">
      <c r="L30" s="17">
        <v>21</v>
      </c>
      <c r="M30" s="17">
        <v>5</v>
      </c>
      <c r="N30" s="50">
        <f t="shared" si="1"/>
        <v>0.66332442628610533</v>
      </c>
      <c r="O30" s="17">
        <v>0</v>
      </c>
      <c r="P30" s="17">
        <f t="shared" si="2"/>
        <v>1.1460091589005168</v>
      </c>
      <c r="R30" s="49"/>
    </row>
    <row r="31" spans="2:18">
      <c r="L31" s="17">
        <v>22</v>
      </c>
      <c r="M31" s="17">
        <v>5</v>
      </c>
      <c r="N31" s="50">
        <f t="shared" si="1"/>
        <v>0.69649064760041057</v>
      </c>
      <c r="O31" s="17">
        <v>0</v>
      </c>
      <c r="P31" s="17">
        <f t="shared" si="2"/>
        <v>1.2033096168455426</v>
      </c>
      <c r="R31" s="49"/>
    </row>
    <row r="32" spans="2:18">
      <c r="L32" s="17">
        <v>23</v>
      </c>
      <c r="M32" s="17">
        <v>5</v>
      </c>
      <c r="N32" s="50">
        <f t="shared" si="1"/>
        <v>0.73131517998043105</v>
      </c>
      <c r="O32" s="17">
        <v>0</v>
      </c>
      <c r="P32" s="17">
        <f t="shared" si="2"/>
        <v>1.2634750976878197</v>
      </c>
      <c r="R32" s="49"/>
    </row>
    <row r="33" spans="12:18">
      <c r="L33" s="17">
        <v>24</v>
      </c>
      <c r="M33" s="17">
        <v>5</v>
      </c>
      <c r="N33" s="50">
        <f t="shared" si="1"/>
        <v>0.76788093897945264</v>
      </c>
      <c r="O33" s="17">
        <v>0</v>
      </c>
      <c r="P33" s="17">
        <f t="shared" si="2"/>
        <v>1.3266488525722107</v>
      </c>
      <c r="R33" s="49"/>
    </row>
    <row r="34" spans="12:18">
      <c r="L34" s="17">
        <v>25</v>
      </c>
      <c r="M34" s="17">
        <v>5</v>
      </c>
      <c r="N34" s="50">
        <f t="shared" si="1"/>
        <v>0.80627498592842528</v>
      </c>
      <c r="O34" s="17">
        <v>0</v>
      </c>
      <c r="P34" s="17">
        <f t="shared" si="2"/>
        <v>1.3929812952008211</v>
      </c>
      <c r="R34" s="49"/>
    </row>
    <row r="35" spans="12:18">
      <c r="L35" s="17">
        <v>26</v>
      </c>
      <c r="M35" s="17">
        <v>5</v>
      </c>
      <c r="N35" s="50">
        <f t="shared" si="1"/>
        <v>0.84658873522484657</v>
      </c>
      <c r="O35" s="17">
        <v>0</v>
      </c>
      <c r="P35" s="17">
        <f t="shared" si="2"/>
        <v>1.4626303599608621</v>
      </c>
      <c r="R35" s="49"/>
    </row>
    <row r="36" spans="12:18">
      <c r="L36" s="17">
        <v>27</v>
      </c>
      <c r="M36" s="17">
        <v>5</v>
      </c>
      <c r="N36" s="50">
        <f t="shared" si="1"/>
        <v>0.88891817198608891</v>
      </c>
      <c r="O36" s="17">
        <v>0</v>
      </c>
      <c r="P36" s="17">
        <f t="shared" si="2"/>
        <v>1.5357618779589053</v>
      </c>
      <c r="R36" s="49"/>
    </row>
    <row r="37" spans="12:18">
      <c r="L37" s="17">
        <v>28</v>
      </c>
      <c r="M37" s="17">
        <v>5</v>
      </c>
      <c r="N37" s="50">
        <f t="shared" si="1"/>
        <v>0.93336408058539333</v>
      </c>
      <c r="O37" s="17">
        <v>0</v>
      </c>
      <c r="P37" s="17">
        <f t="shared" si="2"/>
        <v>1.6125499718568506</v>
      </c>
      <c r="R37" s="49"/>
    </row>
    <row r="38" spans="12:18">
      <c r="L38" s="17">
        <v>29</v>
      </c>
      <c r="M38" s="17">
        <v>5</v>
      </c>
      <c r="N38" s="50">
        <f t="shared" si="1"/>
        <v>0.98003228461466296</v>
      </c>
      <c r="O38" s="17">
        <v>0</v>
      </c>
      <c r="P38" s="17">
        <f t="shared" si="2"/>
        <v>1.6931774704496931</v>
      </c>
      <c r="R38" s="49"/>
    </row>
    <row r="39" spans="12:18">
      <c r="L39" s="17">
        <v>30</v>
      </c>
      <c r="M39" s="17">
        <v>5</v>
      </c>
      <c r="N39" s="50">
        <f t="shared" si="1"/>
        <v>1.0290338988453962</v>
      </c>
      <c r="O39" s="17">
        <v>0</v>
      </c>
      <c r="P39" s="17">
        <f t="shared" si="2"/>
        <v>1.7778363439721778</v>
      </c>
      <c r="R39" s="49"/>
    </row>
    <row r="40" spans="12:18">
      <c r="L40" s="17">
        <v>31</v>
      </c>
      <c r="M40" s="17">
        <v>5</v>
      </c>
      <c r="N40" s="50">
        <f t="shared" si="1"/>
        <v>1.0804855937876661</v>
      </c>
      <c r="O40" s="17">
        <v>0</v>
      </c>
      <c r="P40" s="17">
        <f t="shared" si="2"/>
        <v>1.8667281611707867</v>
      </c>
      <c r="R40" s="49"/>
    </row>
    <row r="41" spans="12:18">
      <c r="L41" s="17">
        <v>32</v>
      </c>
      <c r="M41" s="17">
        <v>5</v>
      </c>
      <c r="N41" s="50">
        <f t="shared" si="1"/>
        <v>1.1345098734770493</v>
      </c>
      <c r="O41" s="17">
        <v>0</v>
      </c>
      <c r="P41" s="17">
        <f t="shared" si="2"/>
        <v>1.9600645692293259</v>
      </c>
      <c r="R41" s="49"/>
    </row>
    <row r="42" spans="12:18">
      <c r="L42" s="17">
        <v>33</v>
      </c>
      <c r="M42" s="17">
        <v>5</v>
      </c>
      <c r="N42" s="50">
        <f t="shared" si="1"/>
        <v>1.1912353671509017</v>
      </c>
      <c r="O42" s="17">
        <v>0</v>
      </c>
      <c r="P42" s="17">
        <f t="shared" si="2"/>
        <v>2.0580677976907924</v>
      </c>
      <c r="R42" s="49"/>
    </row>
    <row r="43" spans="12:18">
      <c r="L43" s="17">
        <v>34</v>
      </c>
      <c r="M43" s="17">
        <v>5</v>
      </c>
      <c r="N43" s="50">
        <f t="shared" si="1"/>
        <v>1.2507971355084468</v>
      </c>
      <c r="O43" s="17">
        <v>0</v>
      </c>
      <c r="P43" s="17">
        <f t="shared" si="2"/>
        <v>2.1609711875753321</v>
      </c>
      <c r="R43" s="49"/>
    </row>
    <row r="44" spans="12:18">
      <c r="L44" s="17">
        <v>35</v>
      </c>
      <c r="M44" s="17">
        <v>5</v>
      </c>
      <c r="N44" s="50">
        <f t="shared" si="1"/>
        <v>1.3133369922838691</v>
      </c>
      <c r="O44" s="17">
        <v>0</v>
      </c>
      <c r="P44" s="17">
        <f t="shared" si="2"/>
        <v>2.2690197469540987</v>
      </c>
      <c r="R44" s="49"/>
    </row>
    <row r="45" spans="12:18">
      <c r="L45" s="17">
        <v>36</v>
      </c>
      <c r="M45" s="17">
        <v>5</v>
      </c>
      <c r="N45" s="50">
        <f t="shared" si="1"/>
        <v>1.3790038418980626</v>
      </c>
      <c r="O45" s="17">
        <v>0</v>
      </c>
      <c r="P45" s="17">
        <f t="shared" si="2"/>
        <v>2.3824707343018034</v>
      </c>
      <c r="R45" s="49"/>
    </row>
    <row r="46" spans="12:18">
      <c r="L46" s="17">
        <v>37</v>
      </c>
      <c r="M46" s="17">
        <v>5</v>
      </c>
      <c r="N46" s="50">
        <f t="shared" si="1"/>
        <v>1.4479540339929657</v>
      </c>
      <c r="O46" s="17">
        <v>0</v>
      </c>
      <c r="P46" s="17">
        <f t="shared" si="2"/>
        <v>2.5015942710168937</v>
      </c>
      <c r="R46" s="49"/>
    </row>
    <row r="47" spans="12:18">
      <c r="L47" s="17">
        <v>38</v>
      </c>
      <c r="M47" s="17">
        <v>5</v>
      </c>
      <c r="N47" s="50">
        <f t="shared" si="1"/>
        <v>1.5203517356926139</v>
      </c>
      <c r="O47" s="17">
        <v>0</v>
      </c>
      <c r="P47" s="17">
        <f t="shared" si="2"/>
        <v>2.6266739845677383</v>
      </c>
      <c r="R47" s="49"/>
    </row>
    <row r="48" spans="12:18">
      <c r="L48" s="17">
        <v>39</v>
      </c>
      <c r="M48" s="17">
        <v>5</v>
      </c>
      <c r="N48" s="50">
        <f t="shared" si="1"/>
        <v>1.5963693224772446</v>
      </c>
      <c r="O48" s="17">
        <v>0</v>
      </c>
      <c r="P48" s="17">
        <f t="shared" si="2"/>
        <v>2.7580076837961252</v>
      </c>
      <c r="R48" s="49"/>
    </row>
    <row r="49" spans="12:18">
      <c r="L49" s="17">
        <v>40</v>
      </c>
      <c r="M49" s="17">
        <v>5</v>
      </c>
      <c r="N49" s="50">
        <f t="shared" si="1"/>
        <v>1.6761877886011067</v>
      </c>
      <c r="O49" s="17">
        <v>0</v>
      </c>
      <c r="P49" s="17">
        <f t="shared" si="2"/>
        <v>2.8959080679859315</v>
      </c>
      <c r="R49" s="49"/>
    </row>
    <row r="50" spans="12:18">
      <c r="R50" s="49"/>
    </row>
  </sheetData>
  <mergeCells count="6">
    <mergeCell ref="O5:O9"/>
    <mergeCell ref="P5:P9"/>
    <mergeCell ref="F5:F8"/>
    <mergeCell ref="L5:L9"/>
    <mergeCell ref="M5:M9"/>
    <mergeCell ref="N5:N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6:K49"/>
  <sheetViews>
    <sheetView topLeftCell="A4" workbookViewId="0">
      <selection activeCell="K36" sqref="K36"/>
    </sheetView>
  </sheetViews>
  <sheetFormatPr defaultRowHeight="15"/>
  <cols>
    <col min="4" max="4" width="13.5703125" customWidth="1"/>
    <col min="5" max="5" width="11.140625" customWidth="1"/>
    <col min="6" max="6" width="13.140625" customWidth="1"/>
    <col min="7" max="7" width="12.85546875" customWidth="1"/>
    <col min="9" max="9" width="14.140625" customWidth="1"/>
  </cols>
  <sheetData>
    <row r="6" spans="3:11">
      <c r="C6" s="83" t="s">
        <v>108</v>
      </c>
      <c r="D6" s="83"/>
      <c r="E6" s="83"/>
      <c r="F6" s="83"/>
      <c r="G6" s="83"/>
      <c r="H6" s="33"/>
      <c r="I6" s="33"/>
      <c r="J6" s="33"/>
      <c r="K6" s="33"/>
    </row>
    <row r="7" spans="3:11">
      <c r="C7" s="83"/>
      <c r="D7" s="83"/>
      <c r="E7" s="83"/>
      <c r="F7" s="83"/>
      <c r="G7" s="83"/>
      <c r="H7" s="33"/>
      <c r="I7" s="33"/>
      <c r="J7" s="33"/>
      <c r="K7" s="33"/>
    </row>
    <row r="8" spans="3:11">
      <c r="C8" s="83"/>
      <c r="D8" s="83"/>
      <c r="E8" s="83"/>
      <c r="F8" s="83"/>
      <c r="G8" s="83"/>
      <c r="H8" s="53"/>
      <c r="I8" s="53"/>
      <c r="J8" s="35"/>
      <c r="K8" s="53"/>
    </row>
    <row r="9" spans="3:11">
      <c r="C9" s="58" t="s">
        <v>72</v>
      </c>
      <c r="D9" s="58" t="s">
        <v>109</v>
      </c>
      <c r="E9" s="58" t="s">
        <v>110</v>
      </c>
      <c r="F9" s="58" t="s">
        <v>111</v>
      </c>
      <c r="G9" s="58" t="s">
        <v>112</v>
      </c>
      <c r="H9" s="56" t="s">
        <v>114</v>
      </c>
      <c r="I9" s="17" t="s">
        <v>113</v>
      </c>
      <c r="J9" s="35"/>
      <c r="K9" s="54" t="s">
        <v>117</v>
      </c>
    </row>
    <row r="10" spans="3:11">
      <c r="C10" s="59">
        <v>1</v>
      </c>
      <c r="D10" s="60">
        <v>0</v>
      </c>
      <c r="E10" s="60">
        <v>5</v>
      </c>
      <c r="F10" s="60">
        <v>0.25</v>
      </c>
      <c r="G10" s="60">
        <f>D10-E10-F10</f>
        <v>-5.25</v>
      </c>
      <c r="H10" s="57">
        <f>NPV(I10,G10:G49)</f>
        <v>34.557589014448304</v>
      </c>
      <c r="I10" s="52">
        <v>0.05</v>
      </c>
      <c r="J10" s="35"/>
      <c r="K10" s="55">
        <f>IRR(G10:G49)</f>
        <v>9.2358952996313345E-2</v>
      </c>
    </row>
    <row r="11" spans="3:11">
      <c r="C11" s="59">
        <v>2</v>
      </c>
      <c r="D11" s="60">
        <v>0</v>
      </c>
      <c r="E11" s="60">
        <v>5</v>
      </c>
      <c r="F11" s="60">
        <v>0.26250000000000001</v>
      </c>
      <c r="G11" s="60">
        <f t="shared" ref="G11:G49" si="0">D11-E11-F11</f>
        <v>-5.2625000000000002</v>
      </c>
      <c r="H11" s="56" t="s">
        <v>115</v>
      </c>
      <c r="I11" s="17" t="s">
        <v>113</v>
      </c>
    </row>
    <row r="12" spans="3:11">
      <c r="C12" s="59">
        <v>3</v>
      </c>
      <c r="D12" s="60">
        <v>0</v>
      </c>
      <c r="E12" s="60">
        <v>5</v>
      </c>
      <c r="F12" s="60">
        <v>0.27562500000000001</v>
      </c>
      <c r="G12" s="60">
        <f t="shared" si="0"/>
        <v>-5.2756249999999998</v>
      </c>
      <c r="H12" s="57">
        <f>NPV(I12,G10:G49)</f>
        <v>-3.099749889469114</v>
      </c>
      <c r="I12" s="52">
        <v>0.1</v>
      </c>
    </row>
    <row r="13" spans="3:11">
      <c r="C13" s="59">
        <v>4</v>
      </c>
      <c r="D13" s="60">
        <v>0</v>
      </c>
      <c r="E13" s="60">
        <v>5</v>
      </c>
      <c r="F13" s="60">
        <v>0.28940625000000003</v>
      </c>
      <c r="G13" s="60">
        <f t="shared" si="0"/>
        <v>-5.2894062499999999</v>
      </c>
      <c r="H13" s="56" t="s">
        <v>116</v>
      </c>
      <c r="I13" s="17" t="s">
        <v>113</v>
      </c>
    </row>
    <row r="14" spans="3:11">
      <c r="C14" s="59">
        <v>5</v>
      </c>
      <c r="D14" s="60">
        <v>0</v>
      </c>
      <c r="E14" s="60">
        <v>5</v>
      </c>
      <c r="F14" s="60">
        <v>0.30387656250000006</v>
      </c>
      <c r="G14" s="60">
        <f t="shared" si="0"/>
        <v>-5.3038765625000002</v>
      </c>
      <c r="H14" s="57">
        <f>NPV(I14,G10:G49)</f>
        <v>-15.575291773894726</v>
      </c>
      <c r="I14" s="52">
        <v>0.2</v>
      </c>
    </row>
    <row r="15" spans="3:11">
      <c r="C15" s="59">
        <v>6</v>
      </c>
      <c r="D15" s="60">
        <v>0</v>
      </c>
      <c r="E15" s="60">
        <v>5</v>
      </c>
      <c r="F15" s="60">
        <v>0.31907039062500009</v>
      </c>
      <c r="G15" s="60">
        <f t="shared" si="0"/>
        <v>-5.3190703906249999</v>
      </c>
    </row>
    <row r="16" spans="3:11">
      <c r="C16" s="59">
        <v>7</v>
      </c>
      <c r="D16" s="60">
        <v>0</v>
      </c>
      <c r="E16" s="60">
        <v>5</v>
      </c>
      <c r="F16" s="60">
        <v>0.3350239101562501</v>
      </c>
      <c r="G16" s="60">
        <f t="shared" si="0"/>
        <v>-5.3350239101562504</v>
      </c>
    </row>
    <row r="17" spans="3:7">
      <c r="C17" s="59">
        <v>8</v>
      </c>
      <c r="D17" s="60">
        <v>0</v>
      </c>
      <c r="E17" s="60">
        <v>5</v>
      </c>
      <c r="F17" s="60">
        <v>0.35177510566406262</v>
      </c>
      <c r="G17" s="60">
        <f t="shared" si="0"/>
        <v>-5.3517751056640623</v>
      </c>
    </row>
    <row r="18" spans="3:7">
      <c r="C18" s="59">
        <v>9</v>
      </c>
      <c r="D18" s="60">
        <v>0</v>
      </c>
      <c r="E18" s="60">
        <v>5</v>
      </c>
      <c r="F18" s="60">
        <v>0.36936386094726575</v>
      </c>
      <c r="G18" s="60">
        <f t="shared" si="0"/>
        <v>-5.3693638609472654</v>
      </c>
    </row>
    <row r="19" spans="3:7">
      <c r="C19" s="59">
        <v>10</v>
      </c>
      <c r="D19" s="60">
        <v>0</v>
      </c>
      <c r="E19" s="60">
        <v>5</v>
      </c>
      <c r="F19" s="60">
        <v>0.38783205399462906</v>
      </c>
      <c r="G19" s="60">
        <f t="shared" si="0"/>
        <v>-5.3878320539946287</v>
      </c>
    </row>
    <row r="20" spans="3:7">
      <c r="C20" s="59">
        <v>11</v>
      </c>
      <c r="D20" s="60">
        <v>8.7620000000000005</v>
      </c>
      <c r="E20" s="60">
        <v>0</v>
      </c>
      <c r="F20" s="60">
        <v>0.4072236566943605</v>
      </c>
      <c r="G20" s="60">
        <f t="shared" si="0"/>
        <v>8.3547763433056392</v>
      </c>
    </row>
    <row r="21" spans="3:7">
      <c r="C21" s="59">
        <v>12</v>
      </c>
      <c r="D21" s="60">
        <v>8.7620000000000005</v>
      </c>
      <c r="E21" s="60">
        <v>0</v>
      </c>
      <c r="F21" s="60">
        <v>0.42758483952907855</v>
      </c>
      <c r="G21" s="60">
        <f t="shared" si="0"/>
        <v>8.3344151604709218</v>
      </c>
    </row>
    <row r="22" spans="3:7">
      <c r="C22" s="59">
        <v>13</v>
      </c>
      <c r="D22" s="60">
        <v>8.7620000000000005</v>
      </c>
      <c r="E22" s="60">
        <v>0</v>
      </c>
      <c r="F22" s="60">
        <v>0.44896408150553246</v>
      </c>
      <c r="G22" s="60">
        <f t="shared" si="0"/>
        <v>8.3130359184944673</v>
      </c>
    </row>
    <row r="23" spans="3:7">
      <c r="C23" s="59">
        <v>14</v>
      </c>
      <c r="D23" s="60">
        <v>8.7620000000000005</v>
      </c>
      <c r="E23" s="60">
        <v>0</v>
      </c>
      <c r="F23" s="60">
        <v>0.47141228558080911</v>
      </c>
      <c r="G23" s="60">
        <f t="shared" si="0"/>
        <v>8.2905877144191908</v>
      </c>
    </row>
    <row r="24" spans="3:7">
      <c r="C24" s="59">
        <v>15</v>
      </c>
      <c r="D24" s="60">
        <v>8.7620000000000005</v>
      </c>
      <c r="E24" s="60">
        <v>0</v>
      </c>
      <c r="F24" s="60">
        <v>0.49498289985984956</v>
      </c>
      <c r="G24" s="60">
        <f t="shared" si="0"/>
        <v>8.2670171001401513</v>
      </c>
    </row>
    <row r="25" spans="3:7">
      <c r="C25" s="59">
        <v>16</v>
      </c>
      <c r="D25" s="60">
        <v>8.7620000000000005</v>
      </c>
      <c r="E25" s="60">
        <v>0</v>
      </c>
      <c r="F25" s="60">
        <v>0.51973204485284208</v>
      </c>
      <c r="G25" s="60">
        <f t="shared" si="0"/>
        <v>8.2422679551471578</v>
      </c>
    </row>
    <row r="26" spans="3:7">
      <c r="C26" s="59">
        <v>17</v>
      </c>
      <c r="D26" s="60">
        <v>8.7620000000000005</v>
      </c>
      <c r="E26" s="60">
        <v>0</v>
      </c>
      <c r="F26" s="60">
        <v>0.54571864709548423</v>
      </c>
      <c r="G26" s="60">
        <f t="shared" si="0"/>
        <v>8.2162813529045167</v>
      </c>
    </row>
    <row r="27" spans="3:7">
      <c r="C27" s="59">
        <v>18</v>
      </c>
      <c r="D27" s="60">
        <v>8.7620000000000005</v>
      </c>
      <c r="E27" s="60">
        <v>0</v>
      </c>
      <c r="F27" s="60">
        <v>0.5730045794502584</v>
      </c>
      <c r="G27" s="60">
        <f t="shared" si="0"/>
        <v>8.1889954205497428</v>
      </c>
    </row>
    <row r="28" spans="3:7">
      <c r="C28" s="59">
        <v>19</v>
      </c>
      <c r="D28" s="60">
        <v>8.7620000000000005</v>
      </c>
      <c r="E28" s="60">
        <v>0</v>
      </c>
      <c r="F28" s="60">
        <v>0.6016548084227713</v>
      </c>
      <c r="G28" s="60">
        <f t="shared" si="0"/>
        <v>8.1603451915772283</v>
      </c>
    </row>
    <row r="29" spans="3:7">
      <c r="C29" s="59">
        <v>20</v>
      </c>
      <c r="D29" s="60">
        <v>8.7620000000000005</v>
      </c>
      <c r="E29" s="60">
        <v>0</v>
      </c>
      <c r="F29" s="60">
        <v>0.63173754884390987</v>
      </c>
      <c r="G29" s="60">
        <f t="shared" si="0"/>
        <v>8.1302624511560904</v>
      </c>
    </row>
    <row r="30" spans="3:7">
      <c r="C30" s="59">
        <v>21</v>
      </c>
      <c r="D30" s="60">
        <v>8.7620000000000005</v>
      </c>
      <c r="E30" s="60">
        <v>0</v>
      </c>
      <c r="F30" s="60">
        <v>0.66332442628610533</v>
      </c>
      <c r="G30" s="60">
        <f t="shared" si="0"/>
        <v>8.0986755737138942</v>
      </c>
    </row>
    <row r="31" spans="3:7">
      <c r="C31" s="59">
        <v>22</v>
      </c>
      <c r="D31" s="60">
        <v>8.7620000000000005</v>
      </c>
      <c r="E31" s="60">
        <v>0</v>
      </c>
      <c r="F31" s="60">
        <v>0.69649064760041057</v>
      </c>
      <c r="G31" s="60">
        <f t="shared" si="0"/>
        <v>8.0655093523995891</v>
      </c>
    </row>
    <row r="32" spans="3:7">
      <c r="C32" s="59">
        <v>23</v>
      </c>
      <c r="D32" s="60">
        <v>8.7620000000000005</v>
      </c>
      <c r="E32" s="60">
        <v>0</v>
      </c>
      <c r="F32" s="60">
        <v>0.73131517998043105</v>
      </c>
      <c r="G32" s="60">
        <f t="shared" si="0"/>
        <v>8.0306848200195695</v>
      </c>
    </row>
    <row r="33" spans="3:7">
      <c r="C33" s="59">
        <v>24</v>
      </c>
      <c r="D33" s="60">
        <v>8.7620000000000005</v>
      </c>
      <c r="E33" s="60">
        <v>0</v>
      </c>
      <c r="F33" s="60">
        <v>0.76788093897945264</v>
      </c>
      <c r="G33" s="60">
        <f t="shared" si="0"/>
        <v>7.9941190610205481</v>
      </c>
    </row>
    <row r="34" spans="3:7">
      <c r="C34" s="59">
        <v>25</v>
      </c>
      <c r="D34" s="60">
        <v>8.7620000000000005</v>
      </c>
      <c r="E34" s="60">
        <v>0</v>
      </c>
      <c r="F34" s="60">
        <v>0.80627498592842528</v>
      </c>
      <c r="G34" s="60">
        <f t="shared" si="0"/>
        <v>7.9557250140715752</v>
      </c>
    </row>
    <row r="35" spans="3:7">
      <c r="C35" s="59">
        <v>26</v>
      </c>
      <c r="D35" s="60">
        <v>8.7620000000000005</v>
      </c>
      <c r="E35" s="60">
        <v>0</v>
      </c>
      <c r="F35" s="60">
        <v>0.84658873522484657</v>
      </c>
      <c r="G35" s="60">
        <f t="shared" si="0"/>
        <v>7.9154112647751536</v>
      </c>
    </row>
    <row r="36" spans="3:7">
      <c r="C36" s="59">
        <v>27</v>
      </c>
      <c r="D36" s="60">
        <v>8.7620000000000005</v>
      </c>
      <c r="E36" s="60">
        <v>0</v>
      </c>
      <c r="F36" s="60">
        <v>0.88891817198608891</v>
      </c>
      <c r="G36" s="60">
        <f t="shared" si="0"/>
        <v>7.8730818280139117</v>
      </c>
    </row>
    <row r="37" spans="3:7">
      <c r="C37" s="59">
        <v>28</v>
      </c>
      <c r="D37" s="60">
        <v>8.7620000000000005</v>
      </c>
      <c r="E37" s="60">
        <v>0</v>
      </c>
      <c r="F37" s="60">
        <v>0.93336408058539333</v>
      </c>
      <c r="G37" s="60">
        <f t="shared" si="0"/>
        <v>7.8286359194146069</v>
      </c>
    </row>
    <row r="38" spans="3:7">
      <c r="C38" s="59">
        <v>29</v>
      </c>
      <c r="D38" s="60">
        <v>8.7620000000000005</v>
      </c>
      <c r="E38" s="60">
        <v>0</v>
      </c>
      <c r="F38" s="60">
        <v>0.98003228461466296</v>
      </c>
      <c r="G38" s="60">
        <f t="shared" si="0"/>
        <v>7.7819677153853375</v>
      </c>
    </row>
    <row r="39" spans="3:7">
      <c r="C39" s="59">
        <v>30</v>
      </c>
      <c r="D39" s="60">
        <v>8.7620000000000005</v>
      </c>
      <c r="E39" s="60">
        <v>0</v>
      </c>
      <c r="F39" s="60">
        <v>1.0290338988453962</v>
      </c>
      <c r="G39" s="60">
        <f t="shared" si="0"/>
        <v>7.732966101154604</v>
      </c>
    </row>
    <row r="40" spans="3:7">
      <c r="C40" s="59">
        <v>31</v>
      </c>
      <c r="D40" s="60">
        <v>8.7620000000000005</v>
      </c>
      <c r="E40" s="60">
        <v>0</v>
      </c>
      <c r="F40" s="60">
        <v>1.0804855937876661</v>
      </c>
      <c r="G40" s="60">
        <f t="shared" si="0"/>
        <v>7.6815144062123348</v>
      </c>
    </row>
    <row r="41" spans="3:7">
      <c r="C41" s="59">
        <v>32</v>
      </c>
      <c r="D41" s="60">
        <v>8.7620000000000005</v>
      </c>
      <c r="E41" s="60">
        <v>0</v>
      </c>
      <c r="F41" s="60">
        <v>1.1345098734770493</v>
      </c>
      <c r="G41" s="60">
        <f t="shared" si="0"/>
        <v>7.6274901265229511</v>
      </c>
    </row>
    <row r="42" spans="3:7">
      <c r="C42" s="59">
        <v>33</v>
      </c>
      <c r="D42" s="60">
        <v>8.7620000000000005</v>
      </c>
      <c r="E42" s="60">
        <v>0</v>
      </c>
      <c r="F42" s="60">
        <v>1.1912353671509017</v>
      </c>
      <c r="G42" s="60">
        <f t="shared" si="0"/>
        <v>7.570764632849099</v>
      </c>
    </row>
    <row r="43" spans="3:7">
      <c r="C43" s="59">
        <v>34</v>
      </c>
      <c r="D43" s="60">
        <v>8.7620000000000005</v>
      </c>
      <c r="E43" s="60">
        <v>0</v>
      </c>
      <c r="F43" s="60">
        <v>1.2507971355084468</v>
      </c>
      <c r="G43" s="60">
        <f t="shared" si="0"/>
        <v>7.5112028644915538</v>
      </c>
    </row>
    <row r="44" spans="3:7">
      <c r="C44" s="59">
        <v>35</v>
      </c>
      <c r="D44" s="60">
        <v>8.7620000000000005</v>
      </c>
      <c r="E44" s="60">
        <v>0</v>
      </c>
      <c r="F44" s="60">
        <v>1.3133369922838691</v>
      </c>
      <c r="G44" s="60">
        <f t="shared" si="0"/>
        <v>7.4486630077161315</v>
      </c>
    </row>
    <row r="45" spans="3:7">
      <c r="C45" s="59">
        <v>36</v>
      </c>
      <c r="D45" s="60">
        <v>8.7620000000000005</v>
      </c>
      <c r="E45" s="60">
        <v>0</v>
      </c>
      <c r="F45" s="60">
        <v>1.3790038418980626</v>
      </c>
      <c r="G45" s="60">
        <f t="shared" si="0"/>
        <v>7.3829961581019381</v>
      </c>
    </row>
    <row r="46" spans="3:7">
      <c r="C46" s="59">
        <v>37</v>
      </c>
      <c r="D46" s="60">
        <v>8.7620000000000005</v>
      </c>
      <c r="E46" s="60">
        <v>0</v>
      </c>
      <c r="F46" s="60">
        <v>1.4479540339929657</v>
      </c>
      <c r="G46" s="60">
        <f t="shared" si="0"/>
        <v>7.3140459660070345</v>
      </c>
    </row>
    <row r="47" spans="3:7">
      <c r="C47" s="59">
        <v>38</v>
      </c>
      <c r="D47" s="60">
        <v>8.7620000000000005</v>
      </c>
      <c r="E47" s="60">
        <v>0</v>
      </c>
      <c r="F47" s="60">
        <v>1.5203517356926139</v>
      </c>
      <c r="G47" s="60">
        <f t="shared" si="0"/>
        <v>7.2416482643073863</v>
      </c>
    </row>
    <row r="48" spans="3:7">
      <c r="C48" s="59">
        <v>39</v>
      </c>
      <c r="D48" s="60">
        <v>8.7620000000000005</v>
      </c>
      <c r="E48" s="60">
        <v>0</v>
      </c>
      <c r="F48" s="60">
        <v>1.5963693224772446</v>
      </c>
      <c r="G48" s="60">
        <f t="shared" si="0"/>
        <v>7.1656306775227563</v>
      </c>
    </row>
    <row r="49" spans="3:7">
      <c r="C49" s="59">
        <v>40</v>
      </c>
      <c r="D49" s="60">
        <v>8.7620000000000005</v>
      </c>
      <c r="E49" s="60">
        <v>0</v>
      </c>
      <c r="F49" s="60">
        <v>1.6761877886011067</v>
      </c>
      <c r="G49" s="60">
        <f t="shared" si="0"/>
        <v>7.0858122113988937</v>
      </c>
    </row>
  </sheetData>
  <mergeCells count="1">
    <mergeCell ref="C6:G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2:N46"/>
  <sheetViews>
    <sheetView tabSelected="1" topLeftCell="E1" workbookViewId="0">
      <selection activeCell="N6" sqref="N6:N7"/>
    </sheetView>
  </sheetViews>
  <sheetFormatPr defaultRowHeight="15"/>
  <cols>
    <col min="7" max="7" width="14.85546875" customWidth="1"/>
    <col min="8" max="8" width="12.7109375" customWidth="1"/>
    <col min="9" max="9" width="14.5703125" customWidth="1"/>
    <col min="10" max="10" width="12.7109375" customWidth="1"/>
    <col min="12" max="12" width="13.28515625" customWidth="1"/>
  </cols>
  <sheetData>
    <row r="2" spans="6:14" ht="15" customHeight="1"/>
    <row r="3" spans="6:14">
      <c r="F3" s="83" t="s">
        <v>118</v>
      </c>
      <c r="G3" s="83"/>
      <c r="H3" s="83"/>
      <c r="I3" s="83"/>
      <c r="J3" s="83"/>
    </row>
    <row r="4" spans="6:14">
      <c r="F4" s="83"/>
      <c r="G4" s="83"/>
      <c r="H4" s="83"/>
      <c r="I4" s="83"/>
      <c r="J4" s="83"/>
    </row>
    <row r="5" spans="6:14">
      <c r="F5" s="83"/>
      <c r="G5" s="83"/>
      <c r="H5" s="83"/>
      <c r="I5" s="83"/>
      <c r="J5" s="83"/>
    </row>
    <row r="6" spans="6:14">
      <c r="F6" s="58" t="s">
        <v>72</v>
      </c>
      <c r="G6" s="58" t="s">
        <v>109</v>
      </c>
      <c r="H6" s="58" t="s">
        <v>110</v>
      </c>
      <c r="I6" s="58" t="s">
        <v>111</v>
      </c>
      <c r="J6" s="58" t="s">
        <v>112</v>
      </c>
      <c r="K6" s="17" t="s">
        <v>114</v>
      </c>
      <c r="L6" s="17" t="s">
        <v>113</v>
      </c>
      <c r="N6" s="54" t="s">
        <v>117</v>
      </c>
    </row>
    <row r="7" spans="6:14">
      <c r="F7" s="59">
        <v>1</v>
      </c>
      <c r="G7" s="60">
        <v>0</v>
      </c>
      <c r="H7" s="60">
        <f>25/100*33</f>
        <v>8.25</v>
      </c>
      <c r="I7" s="60">
        <v>0</v>
      </c>
      <c r="J7" s="60">
        <f>G7-H7-I7</f>
        <v>-8.25</v>
      </c>
      <c r="K7" s="51">
        <f>NPV(L7,J7:J46)</f>
        <v>91.371056858774836</v>
      </c>
      <c r="L7" s="52">
        <v>0.1</v>
      </c>
      <c r="N7" s="55">
        <f>IRR(J7:J46)</f>
        <v>0.4250054358790421</v>
      </c>
    </row>
    <row r="8" spans="6:14">
      <c r="F8" s="59">
        <v>2</v>
      </c>
      <c r="G8" s="60">
        <v>0</v>
      </c>
      <c r="H8" s="60">
        <f t="shared" ref="H8:H9" si="0">25/100*33</f>
        <v>8.25</v>
      </c>
      <c r="I8" s="60">
        <v>0</v>
      </c>
      <c r="J8" s="60">
        <f t="shared" ref="J8:J19" si="1">G8-H8-I8</f>
        <v>-8.25</v>
      </c>
      <c r="K8" s="17" t="s">
        <v>115</v>
      </c>
      <c r="L8" s="17" t="s">
        <v>113</v>
      </c>
    </row>
    <row r="9" spans="6:14">
      <c r="F9" s="59">
        <v>3</v>
      </c>
      <c r="G9" s="60">
        <v>0</v>
      </c>
      <c r="H9" s="60">
        <f t="shared" si="0"/>
        <v>8.25</v>
      </c>
      <c r="I9" s="60">
        <v>0</v>
      </c>
      <c r="J9" s="60">
        <f t="shared" si="1"/>
        <v>-8.25</v>
      </c>
      <c r="K9" s="51">
        <f>NPV(L9,J7:J46)</f>
        <v>196.02221253054319</v>
      </c>
      <c r="L9" s="52">
        <v>0.05</v>
      </c>
    </row>
    <row r="10" spans="6:14">
      <c r="F10" s="59">
        <v>4</v>
      </c>
      <c r="G10" s="60">
        <v>16.189499999999999</v>
      </c>
      <c r="H10" s="60">
        <v>0</v>
      </c>
      <c r="I10" s="60">
        <v>0.5</v>
      </c>
      <c r="J10" s="60">
        <f t="shared" si="1"/>
        <v>15.689499999999999</v>
      </c>
      <c r="K10" s="17" t="s">
        <v>116</v>
      </c>
      <c r="L10" s="17" t="s">
        <v>113</v>
      </c>
    </row>
    <row r="11" spans="6:14">
      <c r="F11" s="59">
        <v>5</v>
      </c>
      <c r="G11" s="60">
        <v>16.189499999999999</v>
      </c>
      <c r="H11" s="60">
        <v>0</v>
      </c>
      <c r="I11" s="60">
        <v>0.52500000000000002</v>
      </c>
      <c r="J11" s="60">
        <f t="shared" si="1"/>
        <v>15.664499999999999</v>
      </c>
      <c r="K11" s="51">
        <f>NPV(L11,J7:J46)</f>
        <v>27.495850784378245</v>
      </c>
      <c r="L11" s="52">
        <v>0.2</v>
      </c>
    </row>
    <row r="12" spans="6:14">
      <c r="F12" s="59">
        <v>6</v>
      </c>
      <c r="G12" s="60">
        <v>16.189499999999999</v>
      </c>
      <c r="H12" s="60">
        <v>0</v>
      </c>
      <c r="I12" s="60">
        <v>0.55125000000000002</v>
      </c>
      <c r="J12" s="60">
        <f t="shared" si="1"/>
        <v>15.638249999999999</v>
      </c>
    </row>
    <row r="13" spans="6:14">
      <c r="F13" s="59">
        <v>7</v>
      </c>
      <c r="G13" s="60">
        <v>16.189499999999999</v>
      </c>
      <c r="H13" s="60">
        <v>0</v>
      </c>
      <c r="I13" s="60">
        <v>0.57881250000000006</v>
      </c>
      <c r="J13" s="60">
        <f t="shared" si="1"/>
        <v>15.610687499999999</v>
      </c>
    </row>
    <row r="14" spans="6:14">
      <c r="F14" s="59">
        <v>8</v>
      </c>
      <c r="G14" s="60">
        <v>16.189499999999999</v>
      </c>
      <c r="H14" s="60">
        <v>0</v>
      </c>
      <c r="I14" s="60">
        <v>0.60775312500000012</v>
      </c>
      <c r="J14" s="60">
        <f t="shared" si="1"/>
        <v>15.581746874999999</v>
      </c>
    </row>
    <row r="15" spans="6:14">
      <c r="F15" s="59">
        <v>9</v>
      </c>
      <c r="G15" s="60">
        <v>16.189499999999999</v>
      </c>
      <c r="H15" s="60">
        <v>0</v>
      </c>
      <c r="I15" s="60">
        <v>0.63814078125000018</v>
      </c>
      <c r="J15" s="60">
        <f t="shared" si="1"/>
        <v>15.551359218749999</v>
      </c>
    </row>
    <row r="16" spans="6:14">
      <c r="F16" s="59">
        <v>10</v>
      </c>
      <c r="G16" s="60">
        <v>16.189499999999999</v>
      </c>
      <c r="H16" s="60">
        <v>0</v>
      </c>
      <c r="I16" s="60">
        <v>0.67004782031250021</v>
      </c>
      <c r="J16" s="60">
        <f t="shared" si="1"/>
        <v>15.519452179687498</v>
      </c>
    </row>
    <row r="17" spans="6:10">
      <c r="F17" s="59">
        <v>11</v>
      </c>
      <c r="G17" s="60">
        <v>16.189499999999999</v>
      </c>
      <c r="H17" s="60">
        <v>0</v>
      </c>
      <c r="I17" s="60">
        <v>0.70355021132812523</v>
      </c>
      <c r="J17" s="60">
        <f t="shared" si="1"/>
        <v>15.485949788671874</v>
      </c>
    </row>
    <row r="18" spans="6:10">
      <c r="F18" s="59">
        <v>12</v>
      </c>
      <c r="G18" s="60">
        <v>16.189499999999999</v>
      </c>
      <c r="H18" s="60">
        <v>0</v>
      </c>
      <c r="I18" s="60">
        <v>0.73872772189453151</v>
      </c>
      <c r="J18" s="60">
        <f t="shared" si="1"/>
        <v>15.450772278105468</v>
      </c>
    </row>
    <row r="19" spans="6:10">
      <c r="F19" s="59">
        <v>13</v>
      </c>
      <c r="G19" s="60">
        <v>16.189499999999999</v>
      </c>
      <c r="H19" s="60">
        <v>0</v>
      </c>
      <c r="I19" s="60">
        <v>0.77566410798925811</v>
      </c>
      <c r="J19" s="60">
        <f t="shared" si="1"/>
        <v>15.413835892010741</v>
      </c>
    </row>
    <row r="20" spans="6:10">
      <c r="F20" s="59">
        <v>14</v>
      </c>
      <c r="G20" s="60">
        <v>16.189499999999999</v>
      </c>
      <c r="H20" s="60">
        <v>0</v>
      </c>
      <c r="I20" s="60">
        <v>0.81444731338872101</v>
      </c>
      <c r="J20" s="60">
        <f t="shared" ref="J20:J46" si="2">G20-H20-I20</f>
        <v>15.375052686611278</v>
      </c>
    </row>
    <row r="21" spans="6:10">
      <c r="F21" s="59">
        <v>15</v>
      </c>
      <c r="G21" s="60">
        <v>16.189499999999999</v>
      </c>
      <c r="H21" s="60">
        <v>0</v>
      </c>
      <c r="I21" s="60">
        <v>0.85516967905815711</v>
      </c>
      <c r="J21" s="60">
        <f t="shared" si="2"/>
        <v>15.334330320941842</v>
      </c>
    </row>
    <row r="22" spans="6:10">
      <c r="F22" s="59">
        <v>16</v>
      </c>
      <c r="G22" s="60">
        <v>16.189499999999999</v>
      </c>
      <c r="H22" s="60">
        <v>0</v>
      </c>
      <c r="I22" s="60">
        <v>0.89792816301106493</v>
      </c>
      <c r="J22" s="60">
        <f t="shared" si="2"/>
        <v>15.291571836988934</v>
      </c>
    </row>
    <row r="23" spans="6:10">
      <c r="F23" s="59">
        <v>17</v>
      </c>
      <c r="G23" s="60">
        <v>16.189499999999999</v>
      </c>
      <c r="H23" s="60">
        <v>0</v>
      </c>
      <c r="I23" s="60">
        <v>0.94282457116161822</v>
      </c>
      <c r="J23" s="60">
        <f t="shared" si="2"/>
        <v>15.246675428838381</v>
      </c>
    </row>
    <row r="24" spans="6:10">
      <c r="F24" s="59">
        <v>18</v>
      </c>
      <c r="G24" s="60">
        <v>16.189499999999999</v>
      </c>
      <c r="H24" s="60">
        <v>0</v>
      </c>
      <c r="I24" s="60">
        <v>0.98996579971969911</v>
      </c>
      <c r="J24" s="60">
        <f t="shared" si="2"/>
        <v>15.199534200280301</v>
      </c>
    </row>
    <row r="25" spans="6:10">
      <c r="F25" s="59">
        <v>19</v>
      </c>
      <c r="G25" s="60">
        <v>16.189499999999999</v>
      </c>
      <c r="H25" s="60">
        <v>0</v>
      </c>
      <c r="I25" s="60">
        <v>1.0394640897056842</v>
      </c>
      <c r="J25" s="60">
        <f t="shared" si="2"/>
        <v>15.150035910294315</v>
      </c>
    </row>
    <row r="26" spans="6:10">
      <c r="F26" s="59">
        <v>20</v>
      </c>
      <c r="G26" s="60">
        <v>16.189499999999999</v>
      </c>
      <c r="H26" s="60">
        <v>0</v>
      </c>
      <c r="I26" s="60">
        <v>1.0914372941909685</v>
      </c>
      <c r="J26" s="60">
        <f t="shared" si="2"/>
        <v>15.098062705809031</v>
      </c>
    </row>
    <row r="27" spans="6:10">
      <c r="F27" s="59">
        <v>21</v>
      </c>
      <c r="G27" s="60">
        <v>16.189499999999999</v>
      </c>
      <c r="H27" s="60">
        <v>0</v>
      </c>
      <c r="I27" s="60">
        <v>1.1460091589005168</v>
      </c>
      <c r="J27" s="60">
        <f t="shared" si="2"/>
        <v>15.043490841099482</v>
      </c>
    </row>
    <row r="28" spans="6:10">
      <c r="F28" s="59">
        <v>22</v>
      </c>
      <c r="G28" s="60">
        <v>16.189499999999999</v>
      </c>
      <c r="H28" s="60">
        <v>0</v>
      </c>
      <c r="I28" s="60">
        <v>1.2033096168455426</v>
      </c>
      <c r="J28" s="60">
        <f t="shared" si="2"/>
        <v>14.986190383154456</v>
      </c>
    </row>
    <row r="29" spans="6:10">
      <c r="F29" s="59">
        <v>23</v>
      </c>
      <c r="G29" s="60">
        <v>16.189499999999999</v>
      </c>
      <c r="H29" s="60">
        <v>0</v>
      </c>
      <c r="I29" s="60">
        <v>1.2634750976878197</v>
      </c>
      <c r="J29" s="60">
        <f t="shared" si="2"/>
        <v>14.926024902312179</v>
      </c>
    </row>
    <row r="30" spans="6:10">
      <c r="F30" s="59">
        <v>24</v>
      </c>
      <c r="G30" s="60">
        <v>16.189499999999999</v>
      </c>
      <c r="H30" s="60">
        <v>0</v>
      </c>
      <c r="I30" s="60">
        <v>1.3266488525722107</v>
      </c>
      <c r="J30" s="60">
        <f t="shared" si="2"/>
        <v>14.862851147427788</v>
      </c>
    </row>
    <row r="31" spans="6:10">
      <c r="F31" s="59">
        <v>25</v>
      </c>
      <c r="G31" s="60">
        <v>16.189499999999999</v>
      </c>
      <c r="H31" s="60">
        <v>0</v>
      </c>
      <c r="I31" s="60">
        <v>1.3929812952008211</v>
      </c>
      <c r="J31" s="60">
        <f t="shared" si="2"/>
        <v>14.796518704799178</v>
      </c>
    </row>
    <row r="32" spans="6:10">
      <c r="F32" s="59">
        <v>26</v>
      </c>
      <c r="G32" s="60">
        <v>16.189499999999999</v>
      </c>
      <c r="H32" s="60">
        <v>0</v>
      </c>
      <c r="I32" s="60">
        <v>1.4626303599608621</v>
      </c>
      <c r="J32" s="60">
        <f t="shared" si="2"/>
        <v>14.726869640039137</v>
      </c>
    </row>
    <row r="33" spans="6:10">
      <c r="F33" s="59">
        <v>27</v>
      </c>
      <c r="G33" s="60">
        <v>16.189499999999999</v>
      </c>
      <c r="H33" s="60">
        <v>0</v>
      </c>
      <c r="I33" s="60">
        <v>1.5357618779589053</v>
      </c>
      <c r="J33" s="60">
        <f t="shared" si="2"/>
        <v>14.653738122041094</v>
      </c>
    </row>
    <row r="34" spans="6:10">
      <c r="F34" s="59">
        <v>28</v>
      </c>
      <c r="G34" s="60">
        <v>16.189499999999999</v>
      </c>
      <c r="H34" s="60">
        <v>0</v>
      </c>
      <c r="I34" s="60">
        <v>1.6125499718568506</v>
      </c>
      <c r="J34" s="60">
        <f t="shared" si="2"/>
        <v>14.576950028143148</v>
      </c>
    </row>
    <row r="35" spans="6:10">
      <c r="F35" s="59">
        <v>29</v>
      </c>
      <c r="G35" s="60">
        <v>16.189499999999999</v>
      </c>
      <c r="H35" s="60">
        <v>0</v>
      </c>
      <c r="I35" s="60">
        <v>1.6931774704496931</v>
      </c>
      <c r="J35" s="60">
        <f t="shared" si="2"/>
        <v>14.496322529550305</v>
      </c>
    </row>
    <row r="36" spans="6:10">
      <c r="F36" s="59">
        <v>30</v>
      </c>
      <c r="G36" s="60">
        <v>16.189499999999999</v>
      </c>
      <c r="H36" s="60">
        <v>0</v>
      </c>
      <c r="I36" s="60">
        <v>1.7778363439721778</v>
      </c>
      <c r="J36" s="60">
        <f t="shared" si="2"/>
        <v>14.411663656027821</v>
      </c>
    </row>
    <row r="37" spans="6:10">
      <c r="F37" s="59">
        <v>31</v>
      </c>
      <c r="G37" s="60">
        <v>16.189499999999999</v>
      </c>
      <c r="H37" s="60">
        <v>0</v>
      </c>
      <c r="I37" s="60">
        <v>1.8667281611707867</v>
      </c>
      <c r="J37" s="60">
        <f t="shared" si="2"/>
        <v>14.322771838829212</v>
      </c>
    </row>
    <row r="38" spans="6:10">
      <c r="F38" s="59">
        <v>32</v>
      </c>
      <c r="G38" s="60">
        <v>16.189499999999999</v>
      </c>
      <c r="H38" s="60">
        <v>0</v>
      </c>
      <c r="I38" s="60">
        <v>1.9600645692293259</v>
      </c>
      <c r="J38" s="60">
        <f t="shared" si="2"/>
        <v>14.229435430770673</v>
      </c>
    </row>
    <row r="39" spans="6:10">
      <c r="F39" s="59">
        <v>33</v>
      </c>
      <c r="G39" s="60">
        <v>16.189499999999999</v>
      </c>
      <c r="H39" s="60">
        <v>0</v>
      </c>
      <c r="I39" s="60">
        <v>2.0580677976907924</v>
      </c>
      <c r="J39" s="60">
        <f t="shared" si="2"/>
        <v>14.131432202309206</v>
      </c>
    </row>
    <row r="40" spans="6:10">
      <c r="F40" s="59">
        <v>34</v>
      </c>
      <c r="G40" s="60">
        <v>16.189499999999999</v>
      </c>
      <c r="H40" s="60">
        <v>0</v>
      </c>
      <c r="I40" s="60">
        <v>2.1609711875753321</v>
      </c>
      <c r="J40" s="60">
        <f t="shared" si="2"/>
        <v>14.028528812424668</v>
      </c>
    </row>
    <row r="41" spans="6:10">
      <c r="F41" s="59">
        <v>35</v>
      </c>
      <c r="G41" s="60">
        <v>16.189499999999999</v>
      </c>
      <c r="H41" s="60">
        <v>0</v>
      </c>
      <c r="I41" s="60">
        <v>2.2690197469540987</v>
      </c>
      <c r="J41" s="60">
        <f t="shared" si="2"/>
        <v>13.9204802530459</v>
      </c>
    </row>
    <row r="42" spans="6:10">
      <c r="F42" s="59">
        <v>36</v>
      </c>
      <c r="G42" s="60">
        <v>16.189499999999999</v>
      </c>
      <c r="H42" s="60">
        <v>0</v>
      </c>
      <c r="I42" s="60">
        <v>2.3824707343018034</v>
      </c>
      <c r="J42" s="60">
        <f t="shared" si="2"/>
        <v>13.807029265698196</v>
      </c>
    </row>
    <row r="43" spans="6:10">
      <c r="F43" s="59">
        <v>37</v>
      </c>
      <c r="G43" s="60">
        <v>16.189499999999999</v>
      </c>
      <c r="H43" s="60">
        <v>0</v>
      </c>
      <c r="I43" s="60">
        <v>2.5015942710168937</v>
      </c>
      <c r="J43" s="60">
        <f t="shared" si="2"/>
        <v>13.687905728983106</v>
      </c>
    </row>
    <row r="44" spans="6:10">
      <c r="F44" s="59">
        <v>38</v>
      </c>
      <c r="G44" s="60">
        <v>16.189499999999999</v>
      </c>
      <c r="H44" s="60">
        <v>0</v>
      </c>
      <c r="I44" s="60">
        <v>2.6266739845677383</v>
      </c>
      <c r="J44" s="60">
        <f t="shared" si="2"/>
        <v>13.562826015432261</v>
      </c>
    </row>
    <row r="45" spans="6:10">
      <c r="F45" s="59">
        <v>39</v>
      </c>
      <c r="G45" s="60">
        <v>16.189499999999999</v>
      </c>
      <c r="H45" s="60">
        <v>0</v>
      </c>
      <c r="I45" s="60">
        <v>2.7580076837961252</v>
      </c>
      <c r="J45" s="60">
        <f t="shared" si="2"/>
        <v>13.431492316203874</v>
      </c>
    </row>
    <row r="46" spans="6:10">
      <c r="F46" s="59">
        <v>40</v>
      </c>
      <c r="G46" s="60">
        <v>16.189499999999999</v>
      </c>
      <c r="H46" s="60">
        <v>0</v>
      </c>
      <c r="I46" s="60">
        <v>2.8959080679859315</v>
      </c>
      <c r="J46" s="60">
        <f t="shared" si="2"/>
        <v>13.293591932014067</v>
      </c>
    </row>
  </sheetData>
  <mergeCells count="1">
    <mergeCell ref="F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economic risk curves</vt:lpstr>
      <vt:lpstr>graphical method</vt:lpstr>
      <vt:lpstr>flood risk reduction</vt:lpstr>
      <vt:lpstr>experienced users</vt:lpstr>
      <vt:lpstr>Foglio3</vt:lpstr>
      <vt:lpstr>Flood mitigation scenario 1</vt:lpstr>
      <vt:lpstr>Flood mitigation scenario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jp</cp:lastModifiedBy>
  <dcterms:created xsi:type="dcterms:W3CDTF">2008-11-19T10:51:20Z</dcterms:created>
  <dcterms:modified xsi:type="dcterms:W3CDTF">2008-11-24T17:18:57Z</dcterms:modified>
</cp:coreProperties>
</file>